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<sst xmlns="http://schemas.openxmlformats.org/spreadsheetml/2006/main" count="43" uniqueCount="39">
  <si>
    <t>夏县县城雨污分流改造工程（挪过南街、夏都西大道、六门巷西段) 概算总表</t>
  </si>
  <si>
    <t>项目名称：夏县县城雨污分流改造工程（挪过南街、夏都西大道、六门巷西段)</t>
  </si>
  <si>
    <t>序号</t>
  </si>
  <si>
    <t>工程或费用名称</t>
  </si>
  <si>
    <t>概算费用（人民币：万元）</t>
  </si>
  <si>
    <t>经济指标</t>
  </si>
  <si>
    <t>备注</t>
  </si>
  <si>
    <t>建筑工程费</t>
  </si>
  <si>
    <t>安装工程费</t>
  </si>
  <si>
    <t>工程建设其它费用</t>
  </si>
  <si>
    <t>预备费</t>
  </si>
  <si>
    <t>合计</t>
  </si>
  <si>
    <t>投资比例</t>
  </si>
  <si>
    <t>单位</t>
  </si>
  <si>
    <t>数量</t>
  </si>
  <si>
    <t>单位价值（元）</t>
  </si>
  <si>
    <t>一</t>
  </si>
  <si>
    <t>第一部分 工程费用</t>
  </si>
  <si>
    <t>㎡</t>
  </si>
  <si>
    <t>挪过南街</t>
  </si>
  <si>
    <t>六门巷</t>
  </si>
  <si>
    <t>夏都西大道</t>
  </si>
  <si>
    <t>二</t>
  </si>
  <si>
    <t>工程建设其他费用</t>
  </si>
  <si>
    <t>建设单位管理费</t>
  </si>
  <si>
    <t>工程监理费</t>
  </si>
  <si>
    <t>勘察测绘费</t>
  </si>
  <si>
    <t>设计费</t>
  </si>
  <si>
    <t>工程量清单及控制价编制费</t>
  </si>
  <si>
    <t>招标代理费</t>
  </si>
  <si>
    <t>可行性报告编制费</t>
  </si>
  <si>
    <t>场地准备及临时设施费</t>
  </si>
  <si>
    <t>工程保险费</t>
  </si>
  <si>
    <t>建设工程质量检测费</t>
  </si>
  <si>
    <t>水土保持方案编制费</t>
  </si>
  <si>
    <t>三</t>
  </si>
  <si>
    <t>基本预备费</t>
  </si>
  <si>
    <t>四</t>
  </si>
  <si>
    <r>
      <rPr>
        <b/>
        <sz val="11"/>
        <color rgb="FF000000"/>
        <rFont val="宋体"/>
        <charset val="134"/>
      </rPr>
      <t>建设项目总投资
（一</t>
    </r>
    <r>
      <rPr>
        <b/>
        <sz val="11"/>
        <color indexed="8"/>
        <rFont val="Times New Roman"/>
        <charset val="0"/>
      </rPr>
      <t>+</t>
    </r>
    <r>
      <rPr>
        <b/>
        <sz val="11"/>
        <color indexed="8"/>
        <rFont val="宋体"/>
        <charset val="134"/>
      </rPr>
      <t>二</t>
    </r>
    <r>
      <rPr>
        <b/>
        <sz val="11"/>
        <color indexed="8"/>
        <rFont val="Times New Roman"/>
        <charset val="0"/>
      </rPr>
      <t>+</t>
    </r>
    <r>
      <rPr>
        <b/>
        <sz val="11"/>
        <color indexed="8"/>
        <rFont val="宋体"/>
        <charset val="134"/>
      </rPr>
      <t>三）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</si>
</sst>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Arial"/>
      <charset val="0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Times New Roman"/>
      <charset val="0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2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D8" sqref="D8"/>
    </sheetView>
  </sheetViews>
  <sheetFormatPr defaultColWidth="9" defaultRowHeight="13.5"/>
  <cols>
    <col min="1" max="1" width="10.625" customWidth="1"/>
    <col min="2" max="2" width="17.125" customWidth="1"/>
    <col min="3" max="3" width="10.25" customWidth="1"/>
    <col min="4" max="4" width="15.875" customWidth="1"/>
    <col min="5" max="5" width="13.375" customWidth="1"/>
    <col min="7" max="7" width="11.5"/>
    <col min="10" max="10" width="9.25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6" customHeight="1" spans="1:12">
      <c r="A2" s="3" t="s">
        <v>1</v>
      </c>
      <c r="B2" s="4"/>
      <c r="C2" s="4"/>
      <c r="D2" s="4"/>
      <c r="E2" s="4"/>
      <c r="F2" s="4"/>
      <c r="G2" s="4"/>
      <c r="H2" s="4"/>
      <c r="I2" s="30"/>
      <c r="J2" s="30"/>
      <c r="K2" s="30"/>
      <c r="L2" s="30"/>
    </row>
    <row r="3" ht="22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9"/>
      <c r="I3" s="31" t="s">
        <v>5</v>
      </c>
      <c r="J3" s="31"/>
      <c r="K3" s="31"/>
      <c r="L3" s="31" t="s">
        <v>6</v>
      </c>
    </row>
    <row r="4" ht="27" spans="1:12">
      <c r="A4" s="5"/>
      <c r="B4" s="10"/>
      <c r="C4" s="11" t="s">
        <v>7</v>
      </c>
      <c r="D4" s="11" t="s">
        <v>8</v>
      </c>
      <c r="E4" s="12" t="s">
        <v>9</v>
      </c>
      <c r="F4" s="12" t="s">
        <v>10</v>
      </c>
      <c r="G4" s="13" t="s">
        <v>11</v>
      </c>
      <c r="H4" s="13" t="s">
        <v>12</v>
      </c>
      <c r="I4" s="31" t="s">
        <v>13</v>
      </c>
      <c r="J4" s="31" t="s">
        <v>14</v>
      </c>
      <c r="K4" s="31" t="s">
        <v>15</v>
      </c>
      <c r="L4" s="31"/>
    </row>
    <row r="5" ht="33" customHeight="1" spans="1:12">
      <c r="A5" s="14" t="s">
        <v>16</v>
      </c>
      <c r="B5" s="15" t="s">
        <v>17</v>
      </c>
      <c r="C5" s="16">
        <f>SUM(C6:C8)</f>
        <v>1392.47</v>
      </c>
      <c r="D5" s="17"/>
      <c r="E5" s="17"/>
      <c r="F5" s="17"/>
      <c r="G5" s="18">
        <f>C5</f>
        <v>1392.47</v>
      </c>
      <c r="H5" s="19">
        <f>G5/$G$23</f>
        <v>0.863632872686747</v>
      </c>
      <c r="I5" s="32" t="s">
        <v>18</v>
      </c>
      <c r="J5" s="33">
        <f>61870</f>
        <v>61870</v>
      </c>
      <c r="K5" s="33">
        <f>G5/J5*10000</f>
        <v>225.063843542913</v>
      </c>
      <c r="L5" s="19"/>
    </row>
    <row r="6" ht="33" customHeight="1" spans="1:12">
      <c r="A6" s="20">
        <v>1</v>
      </c>
      <c r="B6" s="14" t="s">
        <v>19</v>
      </c>
      <c r="C6" s="14">
        <v>273.52</v>
      </c>
      <c r="D6" s="17"/>
      <c r="E6" s="17"/>
      <c r="F6" s="17"/>
      <c r="G6" s="21">
        <f>D6+C6</f>
        <v>273.52</v>
      </c>
      <c r="H6" s="19">
        <f>G6/$G$23</f>
        <v>0.169641617655877</v>
      </c>
      <c r="I6" s="32" t="s">
        <v>18</v>
      </c>
      <c r="J6" s="33">
        <v>10318</v>
      </c>
      <c r="K6" s="33">
        <f>G6/J6*10000</f>
        <v>265.09013374685</v>
      </c>
      <c r="L6" s="19"/>
    </row>
    <row r="7" ht="33" customHeight="1" spans="1:12">
      <c r="A7" s="20">
        <v>2</v>
      </c>
      <c r="B7" s="14" t="s">
        <v>20</v>
      </c>
      <c r="C7" s="21">
        <v>160.56</v>
      </c>
      <c r="D7" s="21"/>
      <c r="E7" s="21"/>
      <c r="F7" s="21"/>
      <c r="G7" s="21">
        <f>D7+C7</f>
        <v>160.56</v>
      </c>
      <c r="H7" s="19">
        <f>G7/$G$23</f>
        <v>0.0995819615780477</v>
      </c>
      <c r="I7" s="32" t="s">
        <v>18</v>
      </c>
      <c r="J7" s="33">
        <v>12421</v>
      </c>
      <c r="K7" s="33">
        <f>G7/J7*10000</f>
        <v>129.264954512519</v>
      </c>
      <c r="L7" s="19"/>
    </row>
    <row r="8" ht="33" customHeight="1" spans="1:12">
      <c r="A8" s="20">
        <v>3</v>
      </c>
      <c r="B8" s="14" t="s">
        <v>21</v>
      </c>
      <c r="C8" s="21">
        <v>958.39</v>
      </c>
      <c r="D8" s="21"/>
      <c r="E8" s="21"/>
      <c r="F8" s="21"/>
      <c r="G8" s="21">
        <f>D8+C8</f>
        <v>958.39</v>
      </c>
      <c r="H8" s="19">
        <f>G8/$G$23</f>
        <v>0.594409293452822</v>
      </c>
      <c r="I8" s="32" t="s">
        <v>18</v>
      </c>
      <c r="J8" s="33">
        <v>31977</v>
      </c>
      <c r="K8" s="33">
        <f>G8/J8*10000</f>
        <v>299.712293210745</v>
      </c>
      <c r="L8" s="19"/>
    </row>
    <row r="9" ht="33" customHeight="1" spans="1:12">
      <c r="A9" s="20" t="s">
        <v>22</v>
      </c>
      <c r="B9" s="15" t="s">
        <v>23</v>
      </c>
      <c r="C9" s="21"/>
      <c r="D9" s="21"/>
      <c r="E9" s="17">
        <f>SUM(E10:E20)</f>
        <v>143.0920967</v>
      </c>
      <c r="F9" s="17"/>
      <c r="G9" s="17">
        <f t="shared" ref="G9:G20" si="0">E9</f>
        <v>143.0920967</v>
      </c>
      <c r="H9" s="19">
        <f t="shared" ref="H9:H23" si="1">G9/$G$23</f>
        <v>0.0887480796942058</v>
      </c>
      <c r="I9" s="32"/>
      <c r="J9" s="33"/>
      <c r="K9" s="33"/>
      <c r="L9" s="19"/>
    </row>
    <row r="10" s="1" customFormat="1" ht="33" customHeight="1" spans="1:12">
      <c r="A10" s="20">
        <v>1</v>
      </c>
      <c r="B10" s="14" t="s">
        <v>24</v>
      </c>
      <c r="C10" s="21"/>
      <c r="D10" s="21"/>
      <c r="E10" s="22">
        <f>(1000*2%+(G5-1000)*1.5%)*80%</f>
        <v>20.70964</v>
      </c>
      <c r="F10" s="21"/>
      <c r="G10" s="21">
        <f t="shared" si="0"/>
        <v>20.70964</v>
      </c>
      <c r="H10" s="23">
        <f t="shared" si="1"/>
        <v>0.0128444604806627</v>
      </c>
      <c r="I10" s="32"/>
      <c r="J10" s="33"/>
      <c r="K10" s="33"/>
      <c r="L10" s="23"/>
    </row>
    <row r="11" s="1" customFormat="1" ht="33" customHeight="1" spans="1:12">
      <c r="A11" s="20">
        <v>2</v>
      </c>
      <c r="B11" s="14" t="s">
        <v>25</v>
      </c>
      <c r="C11" s="14"/>
      <c r="D11" s="14"/>
      <c r="E11" s="22">
        <f>((78.1-30.1)/2000*(G5-1000)+30.1)*0.7</f>
        <v>27.663496</v>
      </c>
      <c r="F11" s="14"/>
      <c r="G11" s="21">
        <f t="shared" si="0"/>
        <v>27.663496</v>
      </c>
      <c r="H11" s="23">
        <f t="shared" si="1"/>
        <v>0.0171573567251275</v>
      </c>
      <c r="I11" s="32"/>
      <c r="J11" s="33"/>
      <c r="K11" s="33"/>
      <c r="L11" s="23"/>
    </row>
    <row r="12" s="1" customFormat="1" ht="33" customHeight="1" spans="1:12">
      <c r="A12" s="20">
        <v>3</v>
      </c>
      <c r="B12" s="14" t="s">
        <v>26</v>
      </c>
      <c r="C12" s="14"/>
      <c r="D12" s="14"/>
      <c r="E12" s="22">
        <f>G5*0.6%</f>
        <v>8.35482</v>
      </c>
      <c r="F12" s="14"/>
      <c r="G12" s="21">
        <f t="shared" si="0"/>
        <v>8.35482</v>
      </c>
      <c r="H12" s="23">
        <f t="shared" si="1"/>
        <v>0.00518179723612048</v>
      </c>
      <c r="I12" s="32"/>
      <c r="J12" s="33"/>
      <c r="K12" s="33"/>
      <c r="L12" s="23"/>
    </row>
    <row r="13" s="1" customFormat="1" ht="33" customHeight="1" spans="1:12">
      <c r="A13" s="20">
        <v>4</v>
      </c>
      <c r="B13" s="14" t="s">
        <v>27</v>
      </c>
      <c r="C13" s="14"/>
      <c r="D13" s="14"/>
      <c r="E13" s="22">
        <f>((103.8-38.8)/2000*(G5-1000)+38.8)*0.8</f>
        <v>41.24422</v>
      </c>
      <c r="F13" s="14"/>
      <c r="G13" s="21">
        <f t="shared" si="0"/>
        <v>41.24422</v>
      </c>
      <c r="H13" s="23">
        <f t="shared" si="1"/>
        <v>0.0255803458604668</v>
      </c>
      <c r="I13" s="32"/>
      <c r="J13" s="33"/>
      <c r="K13" s="33"/>
      <c r="L13" s="23"/>
    </row>
    <row r="14" s="1" customFormat="1" ht="33" customHeight="1" spans="1:12">
      <c r="A14" s="20">
        <v>5</v>
      </c>
      <c r="B14" s="14" t="s">
        <v>28</v>
      </c>
      <c r="C14" s="14"/>
      <c r="D14" s="14"/>
      <c r="E14" s="22">
        <f>(500*0.55%+(G5-500)*0.46%)*85%</f>
        <v>5.8270577</v>
      </c>
      <c r="F14" s="14"/>
      <c r="G14" s="21">
        <f t="shared" si="0"/>
        <v>5.8270577</v>
      </c>
      <c r="H14" s="23">
        <f t="shared" si="1"/>
        <v>0.00361403734426051</v>
      </c>
      <c r="I14" s="32"/>
      <c r="J14" s="33"/>
      <c r="K14" s="33"/>
      <c r="L14" s="23"/>
    </row>
    <row r="15" s="1" customFormat="1" ht="33" customHeight="1" spans="1:12">
      <c r="A15" s="20">
        <v>6</v>
      </c>
      <c r="B15" s="14" t="s">
        <v>29</v>
      </c>
      <c r="C15" s="14"/>
      <c r="D15" s="14"/>
      <c r="E15" s="22">
        <f>(100*1%+400*0.7%+500*0.55%+(G5-1000)*0.35%)*60%</f>
        <v>4.754187</v>
      </c>
      <c r="F15" s="14"/>
      <c r="G15" s="21">
        <f t="shared" si="0"/>
        <v>4.754187</v>
      </c>
      <c r="H15" s="23">
        <f t="shared" si="1"/>
        <v>0.0029486252314951</v>
      </c>
      <c r="I15" s="32"/>
      <c r="J15" s="33"/>
      <c r="K15" s="33"/>
      <c r="L15" s="23"/>
    </row>
    <row r="16" s="1" customFormat="1" ht="33" customHeight="1" spans="1:12">
      <c r="A16" s="20">
        <v>7</v>
      </c>
      <c r="B16" s="14" t="s">
        <v>30</v>
      </c>
      <c r="C16" s="14"/>
      <c r="D16" s="14"/>
      <c r="E16" s="22">
        <f>((12-5)/2000*(G5-1000)+5)*0.8</f>
        <v>5.098916</v>
      </c>
      <c r="F16" s="14"/>
      <c r="G16" s="21">
        <f t="shared" si="0"/>
        <v>5.098916</v>
      </c>
      <c r="H16" s="23">
        <f t="shared" si="1"/>
        <v>0.00316243184604941</v>
      </c>
      <c r="I16" s="32"/>
      <c r="J16" s="33"/>
      <c r="K16" s="33"/>
      <c r="L16" s="23"/>
    </row>
    <row r="17" s="1" customFormat="1" ht="33" customHeight="1" spans="1:12">
      <c r="A17" s="20">
        <v>8</v>
      </c>
      <c r="B17" s="14" t="s">
        <v>31</v>
      </c>
      <c r="C17" s="14"/>
      <c r="D17" s="14"/>
      <c r="E17" s="22">
        <f>G5*1.2%*0.5</f>
        <v>8.35482</v>
      </c>
      <c r="F17" s="14"/>
      <c r="G17" s="21">
        <f t="shared" si="0"/>
        <v>8.35482</v>
      </c>
      <c r="H17" s="23">
        <f t="shared" si="1"/>
        <v>0.00518179723612048</v>
      </c>
      <c r="I17" s="32"/>
      <c r="J17" s="33"/>
      <c r="K17" s="33"/>
      <c r="L17" s="23"/>
    </row>
    <row r="18" ht="33" customHeight="1" spans="1:12">
      <c r="A18" s="20">
        <v>9</v>
      </c>
      <c r="B18" s="14" t="s">
        <v>32</v>
      </c>
      <c r="C18" s="14"/>
      <c r="D18" s="14"/>
      <c r="E18" s="22">
        <f>G5*0.2%</f>
        <v>2.78494</v>
      </c>
      <c r="F18" s="12"/>
      <c r="G18" s="21">
        <f t="shared" si="0"/>
        <v>2.78494</v>
      </c>
      <c r="H18" s="23">
        <f t="shared" si="1"/>
        <v>0.00172726574537349</v>
      </c>
      <c r="I18" s="32"/>
      <c r="J18" s="33"/>
      <c r="K18" s="33"/>
      <c r="L18" s="19"/>
    </row>
    <row r="19" ht="33" customHeight="1" spans="1:12">
      <c r="A19" s="20">
        <v>10</v>
      </c>
      <c r="B19" s="14" t="s">
        <v>33</v>
      </c>
      <c r="C19" s="14"/>
      <c r="D19" s="14"/>
      <c r="E19" s="22">
        <v>13.36</v>
      </c>
      <c r="F19" s="12"/>
      <c r="G19" s="21">
        <f t="shared" si="0"/>
        <v>13.36</v>
      </c>
      <c r="H19" s="23">
        <f t="shared" si="1"/>
        <v>0.00828609246812853</v>
      </c>
      <c r="I19" s="32"/>
      <c r="J19" s="33"/>
      <c r="K19" s="33"/>
      <c r="L19" s="19"/>
    </row>
    <row r="20" ht="33" customHeight="1" spans="1:12">
      <c r="A20" s="20">
        <v>11</v>
      </c>
      <c r="B20" s="14" t="s">
        <v>34</v>
      </c>
      <c r="C20" s="14"/>
      <c r="D20" s="14"/>
      <c r="E20" s="22">
        <v>4.94</v>
      </c>
      <c r="F20" s="12"/>
      <c r="G20" s="21">
        <f t="shared" si="0"/>
        <v>4.94</v>
      </c>
      <c r="H20" s="23">
        <f t="shared" si="1"/>
        <v>0.00306386952040082</v>
      </c>
      <c r="I20" s="32"/>
      <c r="J20" s="33"/>
      <c r="K20" s="33"/>
      <c r="L20" s="19"/>
    </row>
    <row r="21" ht="33" customHeight="1" spans="1:12">
      <c r="A21" s="11" t="s">
        <v>35</v>
      </c>
      <c r="B21" s="11" t="s">
        <v>10</v>
      </c>
      <c r="C21" s="14"/>
      <c r="D21" s="14"/>
      <c r="E21" s="12"/>
      <c r="F21" s="12">
        <f>G22</f>
        <v>76.778104835</v>
      </c>
      <c r="G21" s="24">
        <f>G22</f>
        <v>76.778104835</v>
      </c>
      <c r="H21" s="19">
        <f t="shared" si="1"/>
        <v>0.0476190476190476</v>
      </c>
      <c r="I21" s="34"/>
      <c r="J21" s="34"/>
      <c r="K21" s="34"/>
      <c r="L21" s="34"/>
    </row>
    <row r="22" ht="33" customHeight="1" spans="1:12">
      <c r="A22" s="25">
        <v>1</v>
      </c>
      <c r="B22" s="25" t="s">
        <v>36</v>
      </c>
      <c r="C22" s="26"/>
      <c r="D22" s="26"/>
      <c r="E22" s="27"/>
      <c r="F22" s="28">
        <f>(G5+G9)*5%</f>
        <v>76.778104835</v>
      </c>
      <c r="G22" s="21">
        <f>F22</f>
        <v>76.778104835</v>
      </c>
      <c r="H22" s="19">
        <f t="shared" si="1"/>
        <v>0.0476190476190476</v>
      </c>
      <c r="I22" s="34"/>
      <c r="J22" s="34"/>
      <c r="K22" s="34"/>
      <c r="L22" s="34"/>
    </row>
    <row r="23" ht="27.75" spans="1:12">
      <c r="A23" s="29" t="s">
        <v>37</v>
      </c>
      <c r="B23" s="5" t="s">
        <v>38</v>
      </c>
      <c r="C23" s="12">
        <f>C5</f>
        <v>1392.47</v>
      </c>
      <c r="D23" s="12">
        <f>D5</f>
        <v>0</v>
      </c>
      <c r="E23" s="12">
        <f>E9</f>
        <v>143.0920967</v>
      </c>
      <c r="F23" s="12">
        <f>G21</f>
        <v>76.778104835</v>
      </c>
      <c r="G23" s="12">
        <f>G5+G9+G21</f>
        <v>1612.340201535</v>
      </c>
      <c r="H23" s="19">
        <f t="shared" si="1"/>
        <v>1</v>
      </c>
      <c r="I23" s="34"/>
      <c r="J23" s="34"/>
      <c r="K23" s="34"/>
      <c r="L23" s="34"/>
    </row>
  </sheetData>
  <mergeCells count="7">
    <mergeCell ref="A1:L1"/>
    <mergeCell ref="A2:H2"/>
    <mergeCell ref="C3:H3"/>
    <mergeCell ref="I3:K3"/>
    <mergeCell ref="A3:A4"/>
    <mergeCell ref="B3:B4"/>
    <mergeCell ref="L3:L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mmmmmxh</cp:lastModifiedBy>
  <dcterms:created xsi:type="dcterms:W3CDTF">2024-01-23T01:20:00Z</dcterms:created>
  <dcterms:modified xsi:type="dcterms:W3CDTF">2024-03-13T12:11:57Z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09E0843B5D55416780B4376C58413F78_13</vt:lpwstr>
  </property>
  <property fmtid="{D5CDD505-2E9C-101B-9397-08002B2CF9AE}" pid="3" name="KSOProductBuildVer">
    <vt:lpwstr>2052-12.1.0.16388</vt:lpwstr>
  </property>
</Properties>
</file>