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 firstSheet="1" activeTab="1"/>
  </bookViews>
  <sheets>
    <sheet name="Sheet1" sheetId="1" state="hidden" r:id="rId1"/>
    <sheet name="0203" sheetId="2" r:id="rId2"/>
  </sheets>
  <definedNames>
    <definedName name="_xlnm._FilterDatabase" localSheetId="0" hidden="1">Sheet1!$5:$714</definedName>
    <definedName name="_xlnm._FilterDatabase" localSheetId="1" hidden="1">'0203'!$4:$698</definedName>
    <definedName name="_xlnm.Print_Titles" localSheetId="1">'0203'!$1:$4</definedName>
  </definedNames>
  <calcPr calcId="144525"/>
</workbook>
</file>

<file path=xl/sharedStrings.xml><?xml version="1.0" encoding="utf-8"?>
<sst xmlns="http://schemas.openxmlformats.org/spreadsheetml/2006/main" count="2491" uniqueCount="689">
  <si>
    <t>2023年财政预算支出明细表</t>
  </si>
  <si>
    <t>功能科目</t>
  </si>
  <si>
    <t>单位名称及项目名称</t>
  </si>
  <si>
    <t>合  计</t>
  </si>
  <si>
    <t>基本支出</t>
  </si>
  <si>
    <t>个人部分</t>
  </si>
  <si>
    <t>公用部分</t>
  </si>
  <si>
    <t>项目支出</t>
  </si>
  <si>
    <t>其中：</t>
  </si>
  <si>
    <t>备  注</t>
  </si>
  <si>
    <t>小计</t>
  </si>
  <si>
    <t>人员支出</t>
  </si>
  <si>
    <t>专项业务
经费支出</t>
  </si>
  <si>
    <t>配套类
项目支出</t>
  </si>
  <si>
    <t>事业发展类
项目支出</t>
  </si>
  <si>
    <t>三公经费</t>
  </si>
  <si>
    <t xml:space="preserve">政府采购 </t>
  </si>
  <si>
    <t>总  计</t>
  </si>
  <si>
    <t>101001中国共产党夏县委员会办公室</t>
  </si>
  <si>
    <t>2013102一般行政管理事务</t>
  </si>
  <si>
    <t>印刷费</t>
  </si>
  <si>
    <t>法律顾问及法治培训费</t>
  </si>
  <si>
    <t>行政运行经费</t>
  </si>
  <si>
    <t>2013101行政运行</t>
  </si>
  <si>
    <t>公用经费</t>
  </si>
  <si>
    <t>2022年人员支出项目</t>
  </si>
  <si>
    <t>102002县委政策研究中心</t>
  </si>
  <si>
    <t xml:space="preserve">  </t>
  </si>
  <si>
    <t>政策研究中心经费</t>
  </si>
  <si>
    <t>2010101行政运行</t>
  </si>
  <si>
    <t>102001夏县人民代表大会常务委员会</t>
  </si>
  <si>
    <t>文印费</t>
  </si>
  <si>
    <t>计划和预算审查经费</t>
  </si>
  <si>
    <t>人大代表活动经费</t>
  </si>
  <si>
    <t>人大代表通讯、交通费及慰问费</t>
  </si>
  <si>
    <t>103001夏县人民政府办公室</t>
  </si>
  <si>
    <t>2010302一般行政管理事务</t>
  </si>
  <si>
    <t>政府办行政运行经费</t>
  </si>
  <si>
    <t>政府法律顾问费</t>
  </si>
  <si>
    <t>政府网站运行费</t>
  </si>
  <si>
    <t>2010301行政运行</t>
  </si>
  <si>
    <t>老促会经费</t>
  </si>
  <si>
    <t>13710系统运行费</t>
  </si>
  <si>
    <t xml:space="preserve"> 夏县治超信息管理指挥系统</t>
  </si>
  <si>
    <t>103002山西省煤矿工人夏县温泉疗养院</t>
  </si>
  <si>
    <t>103005夏县人民政府办公室综合保障中心</t>
  </si>
  <si>
    <t>夏县治超信息管理指挥系统</t>
  </si>
  <si>
    <t>104001中国人民政治协商会议山西省夏县委员会</t>
  </si>
  <si>
    <t>2010201行政运行</t>
  </si>
  <si>
    <t>政协文印费</t>
  </si>
  <si>
    <t>2010202一般行政管理事务</t>
  </si>
  <si>
    <t>委员活动经费</t>
  </si>
  <si>
    <t>105001中国共产党夏县纪律检查委员会</t>
  </si>
  <si>
    <t>2011101行政运行</t>
  </si>
  <si>
    <t>2011106巡视工作</t>
  </si>
  <si>
    <t>巡察专项经费</t>
  </si>
  <si>
    <t xml:space="preserve"> “三员合一”工作经费</t>
  </si>
  <si>
    <t>106001中国共产党夏县委员会组织部</t>
  </si>
  <si>
    <t>2013201行政运行</t>
  </si>
  <si>
    <t>2013202一般行政管理事务</t>
  </si>
  <si>
    <t>农村远程教育网络使用费</t>
  </si>
  <si>
    <t>目标责任考核经费</t>
  </si>
  <si>
    <t>人才资源开发经费</t>
  </si>
  <si>
    <t>组织事务经费</t>
  </si>
  <si>
    <t>107001中国共产党夏县委员会宣传部</t>
  </si>
  <si>
    <t>2013302一般行政管理事务</t>
  </si>
  <si>
    <t>三晋文化研究会经费</t>
  </si>
  <si>
    <t>老放映员补助</t>
  </si>
  <si>
    <t xml:space="preserve">  对外宣传费用和县中心工作宣传费</t>
  </si>
  <si>
    <t>舆情监测服务费</t>
  </si>
  <si>
    <t xml:space="preserve">  党报党刊征订费用</t>
  </si>
  <si>
    <t>2013301行政运行</t>
  </si>
  <si>
    <t>108001中国共产党夏县委员会政法委员会</t>
  </si>
  <si>
    <t>全科网格网格员补助、意外伤害保险</t>
  </si>
  <si>
    <t>社会治安综合治理经费</t>
  </si>
  <si>
    <t>司法救助资金</t>
  </si>
  <si>
    <t>扫黑除恶经费</t>
  </si>
  <si>
    <t>109001中国共产党夏县委员会统一战线工作部</t>
  </si>
  <si>
    <t>2013402一般行政管理事务</t>
  </si>
  <si>
    <t>民盟经费</t>
  </si>
  <si>
    <t>新的社会阶层人士、侨联经费</t>
  </si>
  <si>
    <t>统战调研、宣传经费</t>
  </si>
  <si>
    <t>2013401行政运行</t>
  </si>
  <si>
    <t>110001中共夏县县委机构编制委员会办公室</t>
  </si>
  <si>
    <t>巩固深化机关事业单位改革</t>
  </si>
  <si>
    <t>机构编制、事业单位、权责清单管理</t>
  </si>
  <si>
    <t>中文域名运行</t>
  </si>
  <si>
    <t>111001夏县信访局</t>
  </si>
  <si>
    <t>2022年特殊疑难信访事项化解经费</t>
  </si>
  <si>
    <t>112001中共夏县县委机关事务服务中心</t>
  </si>
  <si>
    <t>2013103机关服务</t>
  </si>
  <si>
    <t>会议费</t>
  </si>
  <si>
    <t>公务接待费</t>
  </si>
  <si>
    <t>公务用车运行维护费</t>
  </si>
  <si>
    <t>后勤运行经费</t>
  </si>
  <si>
    <t>劳务外包费</t>
  </si>
  <si>
    <t>办公经费</t>
  </si>
  <si>
    <t>113001夏县综合检验检测中心</t>
  </si>
  <si>
    <t>农产品质量安全风险检测耗材经费</t>
  </si>
  <si>
    <t>快检设备购置及专用材料购置</t>
  </si>
  <si>
    <t>检验检测经费</t>
  </si>
  <si>
    <t>114001中国共产党夏县委员会党史研究室</t>
  </si>
  <si>
    <t>业务费</t>
  </si>
  <si>
    <t>115001夏县行政审批服务管理局</t>
  </si>
  <si>
    <t>机关运维费及政务大厅办公经费</t>
  </si>
  <si>
    <t>政府统一事项服务费</t>
  </si>
  <si>
    <t>行政审批局业务费、评审专家费</t>
  </si>
  <si>
    <t>“窗口工作人员”政府购买服务费</t>
  </si>
  <si>
    <t>自收自支人员、保险</t>
  </si>
  <si>
    <t>115002夏县政府采购中心</t>
  </si>
  <si>
    <t>116001夏县工商业联合会</t>
  </si>
  <si>
    <t>2012801行政运行</t>
  </si>
  <si>
    <t>非公经济人士培训及调研费</t>
  </si>
  <si>
    <t>117001中国共产主义青年团夏县委员会</t>
  </si>
  <si>
    <t>2012901行政运行</t>
  </si>
  <si>
    <t>少工委工作经费</t>
  </si>
  <si>
    <t>五四活动经费</t>
  </si>
  <si>
    <t>118001夏县妇女联合会</t>
  </si>
  <si>
    <t>三八活动、家庭教育、妇女儿童经费</t>
  </si>
  <si>
    <t>119001夏县总工会</t>
  </si>
  <si>
    <t>基层工会职工调研经费</t>
  </si>
  <si>
    <t>120001夏县财政局</t>
  </si>
  <si>
    <t>2010602一般行政管理事务</t>
  </si>
  <si>
    <t>三级等保测评</t>
  </si>
  <si>
    <t>各项软件运维及业务经费</t>
  </si>
  <si>
    <t>绩效评价、 村集体经济、美丽乡村、一事一议竞争立项等</t>
  </si>
  <si>
    <t>投资评审费</t>
  </si>
  <si>
    <t>2010601行政运行</t>
  </si>
  <si>
    <t>军休老干部及伤残人员医疗费</t>
  </si>
  <si>
    <t>夏县国际金融和国库支付中心业务经费</t>
  </si>
  <si>
    <t>121001夏县统计局</t>
  </si>
  <si>
    <t>2010502一般行政管理事务</t>
  </si>
  <si>
    <t>2010501行政运行</t>
  </si>
  <si>
    <t>122001夏县审计局</t>
  </si>
  <si>
    <t>2010801行政运行</t>
  </si>
  <si>
    <t>2010802一般行政管理事务</t>
  </si>
  <si>
    <t>外聘审计专家费</t>
  </si>
  <si>
    <t>审计业务费</t>
  </si>
  <si>
    <t>123001山西省夏县国有商业总公司</t>
  </si>
  <si>
    <t>2011301行政运行</t>
  </si>
  <si>
    <t>2011302一般行政管理事务</t>
  </si>
  <si>
    <t>业务经费</t>
  </si>
  <si>
    <t>124001夏县城镇集体工业联合社</t>
  </si>
  <si>
    <t>2019999其他一般公共服务支出</t>
  </si>
  <si>
    <t>城工联工作经费</t>
  </si>
  <si>
    <t>125001夏县档案馆</t>
  </si>
  <si>
    <t>2012604档案馆</t>
  </si>
  <si>
    <t>档案保护费</t>
  </si>
  <si>
    <t>档案数字化录入</t>
  </si>
  <si>
    <t>2012601行政运行</t>
  </si>
  <si>
    <t>126001夏县市场监督管理局</t>
  </si>
  <si>
    <t>2013801行政运行</t>
  </si>
  <si>
    <t>2013802一般行政管理事务</t>
  </si>
  <si>
    <t>盐业市场监管、标准化等工作经费</t>
  </si>
  <si>
    <t>2013816食品安全监管</t>
  </si>
  <si>
    <t>食品安全委员会工作经费</t>
  </si>
  <si>
    <t>食品安全检验检测</t>
  </si>
  <si>
    <t>食品安全监管</t>
  </si>
  <si>
    <t>2013805市场秩序执法</t>
  </si>
  <si>
    <t>执法办案、知识产权专项经费</t>
  </si>
  <si>
    <t>企业、农民专业合作社、个体户监管</t>
  </si>
  <si>
    <t>消费者权益保护</t>
  </si>
  <si>
    <t>自收自支人员工资</t>
  </si>
  <si>
    <t>127001夏县公安局</t>
  </si>
  <si>
    <t>2040102一般行政管理事务</t>
  </si>
  <si>
    <t>柴建廷、张彦光护理费</t>
  </si>
  <si>
    <t>2022年扫黑除恶经费</t>
  </si>
  <si>
    <t>民警加班补贴、值班津贴</t>
  </si>
  <si>
    <t>2040101一般行政管理事务</t>
  </si>
  <si>
    <t>考录辅警人员工资</t>
  </si>
  <si>
    <t>辅警工资</t>
  </si>
  <si>
    <t>公务用车购置费</t>
  </si>
  <si>
    <t>禁毒工作经费</t>
  </si>
  <si>
    <t>协管人员工资</t>
  </si>
  <si>
    <t>2040201行政运行</t>
  </si>
  <si>
    <t>127002山西省夏县看守所</t>
  </si>
  <si>
    <t>2040299其他公安支出</t>
  </si>
  <si>
    <t>看守所日常运行经费</t>
  </si>
  <si>
    <t>128001夏县公安局交通管理大队</t>
  </si>
  <si>
    <t>2010102一般行政管理事务</t>
  </si>
  <si>
    <t>交通管理大队业务经费</t>
  </si>
  <si>
    <t>131001夏县司法局</t>
  </si>
  <si>
    <t>2040601行政运行</t>
  </si>
  <si>
    <t>2040610社区矫正（司法）</t>
  </si>
  <si>
    <t>政府购买社区矫正服务及矛盾纠纷大调解经费</t>
  </si>
  <si>
    <t>2040607法律援助（司法）</t>
  </si>
  <si>
    <t>人民调解员工资</t>
  </si>
  <si>
    <t>行政复议工作经费</t>
  </si>
  <si>
    <t>132001中国人民武装警察部队夏县中队</t>
  </si>
  <si>
    <t>县中队业务费</t>
  </si>
  <si>
    <t>133001夏县消防救援大队</t>
  </si>
  <si>
    <t>134001中国人民解放军山西省夏县人民武装部</t>
  </si>
  <si>
    <t xml:space="preserve"> 民兵、征兵工作经费</t>
  </si>
  <si>
    <t>135001夏县小企业发展促进中心</t>
  </si>
  <si>
    <t>2150802一般行政管理事务</t>
  </si>
  <si>
    <t>2150801行政运行</t>
  </si>
  <si>
    <t>136001夏县科学技术协会</t>
  </si>
  <si>
    <t>2060102一般行政管理事务</t>
  </si>
  <si>
    <t>科普经费</t>
  </si>
  <si>
    <t>2060101行政运行</t>
  </si>
  <si>
    <t>137001中国共产党夏县委员会党校</t>
  </si>
  <si>
    <t>2050802干部教育</t>
  </si>
  <si>
    <t>党校日常运行及培训费</t>
  </si>
  <si>
    <t>138001夏县教育局</t>
  </si>
  <si>
    <t>2050299其他普通教育支出</t>
  </si>
  <si>
    <t>中高考等考试经费</t>
  </si>
  <si>
    <t>教师节先进集体和名师奖励资金</t>
  </si>
  <si>
    <t>高三教师慰问经费</t>
  </si>
  <si>
    <t>2050101行政运行</t>
  </si>
  <si>
    <t>教育督导经费</t>
  </si>
  <si>
    <t>名师培养费</t>
  </si>
  <si>
    <t>原民办代课教师教龄补贴</t>
  </si>
  <si>
    <t>2050204高中教育</t>
  </si>
  <si>
    <t>公办普通高中取消择校费弥补公用经费</t>
  </si>
  <si>
    <t>2050201学前教育</t>
  </si>
  <si>
    <t>普惠性民办幼儿县级补助资金</t>
  </si>
  <si>
    <t>学前教育生均公用经费</t>
  </si>
  <si>
    <t>2050302中等职业教育</t>
  </si>
  <si>
    <t>中职免学费</t>
  </si>
  <si>
    <t>中等职业学校国家助学金</t>
  </si>
  <si>
    <t>高中助学金配套</t>
  </si>
  <si>
    <t>中小学寄宿生活补配套</t>
  </si>
  <si>
    <t>普通高中免学杂费经费</t>
  </si>
  <si>
    <t>农村义务教育阶段营养改善计划资金</t>
  </si>
  <si>
    <t>中小学公用经费配套</t>
  </si>
  <si>
    <t>学前教育幼儿资助县级配套</t>
  </si>
  <si>
    <t>幼儿保育保教费</t>
  </si>
  <si>
    <t>地方教育费附支出</t>
  </si>
  <si>
    <t>教育费附加支出</t>
  </si>
  <si>
    <t>138002夏县教师进修校</t>
  </si>
  <si>
    <t>201一般公共服务支出</t>
  </si>
  <si>
    <t>138003夏县示范幼儿园</t>
  </si>
  <si>
    <t>138004夏县新建路小学</t>
  </si>
  <si>
    <t>2050202小学教育</t>
  </si>
  <si>
    <t>138005夏县第二示范小学</t>
  </si>
  <si>
    <t>138006夏县实验初级中学</t>
  </si>
  <si>
    <t>2050203初中教育</t>
  </si>
  <si>
    <t>138007夏县中学</t>
  </si>
  <si>
    <t>138008夏县第二中学</t>
  </si>
  <si>
    <t>138009夏县职业中学</t>
  </si>
  <si>
    <t>138011夏县特殊教育学校</t>
  </si>
  <si>
    <t>138801夏县瑶峰镇城关中心校</t>
  </si>
  <si>
    <t>138802夏县第二初级中学</t>
  </si>
  <si>
    <t>138803夏县瑶峰镇郭道中心校</t>
  </si>
  <si>
    <t>138804夏县尉郭乡尉郭初级中学</t>
  </si>
  <si>
    <t>138805夏县尉郭乡中心校</t>
  </si>
  <si>
    <t>138806夏县水头镇涑水初级中学</t>
  </si>
  <si>
    <t>138807夏县水头镇中心校</t>
  </si>
  <si>
    <t>138809夏县禹王镇中心校</t>
  </si>
  <si>
    <t>138810夏县庙前镇庙前初级中学</t>
  </si>
  <si>
    <t>138811夏县庙前镇中心校</t>
  </si>
  <si>
    <t>138812夏县裴介镇裴介初级中学</t>
  </si>
  <si>
    <t>138813夏县裴介镇中心校</t>
  </si>
  <si>
    <t>138815夏县胡张乡中心校</t>
  </si>
  <si>
    <t>138816夏县埝掌镇埝掌初级中学</t>
  </si>
  <si>
    <t>138817夏县埝掌镇埝掌中心校</t>
  </si>
  <si>
    <t>138818夏县南大里乡中心校</t>
  </si>
  <si>
    <t>138819夏县泗交镇泗交初级中学</t>
  </si>
  <si>
    <t>138820夏县泗交镇中心校</t>
  </si>
  <si>
    <t>138821夏县祁家河乡祁家河初级中学</t>
  </si>
  <si>
    <t>138822夏县祁家河乡中心校</t>
  </si>
  <si>
    <t>139001夏县文化和旅游局</t>
  </si>
  <si>
    <t>乡镇（街道）综合文化站（中心）免费开放补助</t>
  </si>
  <si>
    <t xml:space="preserve">  综合执法经费</t>
  </si>
  <si>
    <t>2070199其他文化和旅游支出</t>
  </si>
  <si>
    <t>农村文化建设县级配套资金</t>
  </si>
  <si>
    <t>2070113旅游宣传</t>
  </si>
  <si>
    <t>文化旅游宣传经费</t>
  </si>
  <si>
    <t>2070102一般行政管理事务</t>
  </si>
  <si>
    <t>旅游推荐、策划经费、不可移动文物普查经费</t>
  </si>
  <si>
    <t>景区讲解员工资</t>
  </si>
  <si>
    <t>文化活动工作经费</t>
  </si>
  <si>
    <t>文化中心维护费</t>
  </si>
  <si>
    <t>送戏下乡</t>
  </si>
  <si>
    <t>民俗文化节经费</t>
  </si>
  <si>
    <t>2070101行政运行</t>
  </si>
  <si>
    <t>图书馆</t>
  </si>
  <si>
    <t>公务费</t>
  </si>
  <si>
    <t>139002夏县文化馆</t>
  </si>
  <si>
    <t>2070109群众文化</t>
  </si>
  <si>
    <t>文化馆免费开放县级配套</t>
  </si>
  <si>
    <t>文物保护中心</t>
  </si>
  <si>
    <t xml:space="preserve">   司马光祠保护中心业务费</t>
  </si>
  <si>
    <t xml:space="preserve">   瑶台山保护中心业务费</t>
  </si>
  <si>
    <t xml:space="preserve">   堆云洞保护中心业务费</t>
  </si>
  <si>
    <t xml:space="preserve">   文物保护经费</t>
  </si>
  <si>
    <t xml:space="preserve">   韩家岭工作经费</t>
  </si>
  <si>
    <t xml:space="preserve">   博物馆免费开放补助</t>
  </si>
  <si>
    <t>139003夏县司马光墓文物保护所</t>
  </si>
  <si>
    <t>2070103机关服务</t>
  </si>
  <si>
    <t>司马光业务经费</t>
  </si>
  <si>
    <t>139004夏县瑶台山景区文物保护所</t>
  </si>
  <si>
    <t>139005夏县堆云洞文物保护所</t>
  </si>
  <si>
    <t>业务支出</t>
  </si>
  <si>
    <t>139006夏县文化市场综合行政执法队</t>
  </si>
  <si>
    <t>2070112文化和旅游市场管理</t>
  </si>
  <si>
    <t>文化和旅游市场检查</t>
  </si>
  <si>
    <t>140001夏县融媒体中心</t>
  </si>
  <si>
    <t>2070801行政运行</t>
  </si>
  <si>
    <t>2070802一般行政管理事务</t>
  </si>
  <si>
    <t>融媒体运转经费</t>
  </si>
  <si>
    <t>新闻专题栏目制作经费</t>
  </si>
  <si>
    <t>外宣经费</t>
  </si>
  <si>
    <t>《夏县人》报社经费</t>
  </si>
  <si>
    <t>141001夏县文学艺术联合会</t>
  </si>
  <si>
    <t>义务送春联活动</t>
  </si>
  <si>
    <t>142001夏县水头工业园区服务中心</t>
  </si>
  <si>
    <t>工作经费</t>
  </si>
  <si>
    <t>园区环境治理费</t>
  </si>
  <si>
    <t>园区基础设施维护费</t>
  </si>
  <si>
    <t>201001夏县发展和改革局</t>
  </si>
  <si>
    <t>2010401行政运行</t>
  </si>
  <si>
    <t>粮食人员工资</t>
  </si>
  <si>
    <t>粮食工作经费</t>
  </si>
  <si>
    <t xml:space="preserve"> 县级储备粮贷款利息</t>
  </si>
  <si>
    <t>第三轮粮食政策性财务挂帐利息</t>
  </si>
  <si>
    <t xml:space="preserve">  黄河流域促进中心</t>
  </si>
  <si>
    <t>重大项目建设组织、协调、推进和服务经费</t>
  </si>
  <si>
    <t>202001夏县工业信息化和科技局</t>
  </si>
  <si>
    <t>2069999其他科学技术支出</t>
  </si>
  <si>
    <t>科技三项费</t>
  </si>
  <si>
    <t>203001夏县应急管理局</t>
  </si>
  <si>
    <t>2240101行政运行</t>
  </si>
  <si>
    <t>应急能力建设经费</t>
  </si>
  <si>
    <t xml:space="preserve">   乡镇消防员经费</t>
  </si>
  <si>
    <t>203002夏县防震减灾中心</t>
  </si>
  <si>
    <t>2240501行政运行</t>
  </si>
  <si>
    <t>204001夏县住房和城乡建设管理局</t>
  </si>
  <si>
    <t>2120399其他城乡社区公共设施支出</t>
  </si>
  <si>
    <t>城市维护费</t>
  </si>
  <si>
    <t>2120501城乡社区环境卫生</t>
  </si>
  <si>
    <t>生活垃圾填埋场运营行费</t>
  </si>
  <si>
    <t>2210199其他保障性安居工程支出</t>
  </si>
  <si>
    <t>西关村城中村改造贷款还本息</t>
  </si>
  <si>
    <t>2120101行政运行</t>
  </si>
  <si>
    <t>综合执法队、房产服务中心社会保障缴费</t>
  </si>
  <si>
    <t>2120199其他城乡社区管理事务支出</t>
  </si>
  <si>
    <t>人防工作经费</t>
  </si>
  <si>
    <t>城乡垃圾一体化资金（住建）</t>
  </si>
  <si>
    <t>公共事业电费</t>
  </si>
  <si>
    <t>2110302水体</t>
  </si>
  <si>
    <t>夏县污水处理中心运营费</t>
  </si>
  <si>
    <t>205001运城市生态环境局夏县分局</t>
  </si>
  <si>
    <t>206001夏县能源局</t>
  </si>
  <si>
    <t>2111401行政运行</t>
  </si>
  <si>
    <t>“煤改气、煤改电”业务工作经费</t>
  </si>
  <si>
    <t>207001夏县交通运输局</t>
  </si>
  <si>
    <t>2140101行政运行</t>
  </si>
  <si>
    <t>城市公交车补助</t>
  </si>
  <si>
    <t>2140199其他公路水路运输支出</t>
  </si>
  <si>
    <t>成品油税费改革专项</t>
  </si>
  <si>
    <t>208001夏县自然资源局</t>
  </si>
  <si>
    <t>2200199其他自然资源事务支出</t>
  </si>
  <si>
    <t>专项业务工作经费</t>
  </si>
  <si>
    <t>2200102一般行政管理事务</t>
  </si>
  <si>
    <t>2200101行政运行</t>
  </si>
  <si>
    <t>209001夏县供销合作社联合社</t>
  </si>
  <si>
    <t>2010550事业运行</t>
  </si>
  <si>
    <t>专项业务经费</t>
  </si>
  <si>
    <t>210001山西省夏县气象局</t>
  </si>
  <si>
    <t>2200501行政运行</t>
  </si>
  <si>
    <t>人员津贴</t>
  </si>
  <si>
    <t>2200509气象服务</t>
  </si>
  <si>
    <t>212001夏县招商投资促进中心</t>
  </si>
  <si>
    <t>2011308招商引资</t>
  </si>
  <si>
    <t>招商引资工作经费</t>
  </si>
  <si>
    <t>2011350事业运行</t>
  </si>
  <si>
    <t>301001夏县卫生健康和体育局</t>
  </si>
  <si>
    <t>2100101行政运行</t>
  </si>
  <si>
    <t>2100799其他计划生育事务支出</t>
  </si>
  <si>
    <t>计生家庭意外伤害险及协会经费</t>
  </si>
  <si>
    <t>2100199其他卫生健康管理事务支出</t>
  </si>
  <si>
    <t>心理健康服务体系和托育机构经费</t>
  </si>
  <si>
    <t>2101601老龄卫生健康事务</t>
  </si>
  <si>
    <t>百岁老人补贴</t>
  </si>
  <si>
    <t>2100102一般行政管理事务</t>
  </si>
  <si>
    <t>人口统计、信息系统建设、流动人口管理服务、人口检测、心理健康、爱卫工作经费</t>
  </si>
  <si>
    <t>2070399其他体育支出</t>
  </si>
  <si>
    <t>体育工作经费</t>
  </si>
  <si>
    <t>计划生育家庭奖励</t>
  </si>
  <si>
    <t>2100408基本公共卫生服务</t>
  </si>
  <si>
    <t>基本公共卫生</t>
  </si>
  <si>
    <t>2100299其他公立医院支出</t>
  </si>
  <si>
    <t>公立医院药补</t>
  </si>
  <si>
    <t>2100399其他基层医疗卫生机构支出</t>
  </si>
  <si>
    <t>乡村医生新农保补助</t>
  </si>
  <si>
    <t>老年乡村医生退养</t>
  </si>
  <si>
    <t>医改六项投入</t>
  </si>
  <si>
    <t>村卫生室运行维护费</t>
  </si>
  <si>
    <t>村卫生室基本药物补助</t>
  </si>
  <si>
    <t>301002夏县卫生健康综合行政执法队</t>
  </si>
  <si>
    <t>2100402卫生监督机构</t>
  </si>
  <si>
    <t>卫生执法工作经费</t>
  </si>
  <si>
    <t>301003夏县疾病预防控制中心</t>
  </si>
  <si>
    <t>2100401疾病预防控制机构</t>
  </si>
  <si>
    <t xml:space="preserve">  第三轮艾滋病综合防治示范区</t>
  </si>
  <si>
    <t>卫生应急物资储备资金</t>
  </si>
  <si>
    <t>生活饮用水水质监测项目资金</t>
  </si>
  <si>
    <t>301004001夏县医疗集团</t>
  </si>
  <si>
    <t>2100201综合医院</t>
  </si>
  <si>
    <t>301004801夏县瑶峰镇卫生院</t>
  </si>
  <si>
    <t>2100302乡镇卫生院</t>
  </si>
  <si>
    <t>301004802夏县瑶峰镇卫生院郭道分院</t>
  </si>
  <si>
    <t>301004803夏县尉郭乡卫生院</t>
  </si>
  <si>
    <t>301004804夏县水头镇中心卫生院</t>
  </si>
  <si>
    <t>301004805夏县禹王镇卫生院</t>
  </si>
  <si>
    <t>301004806夏县庙前镇中心卫生院</t>
  </si>
  <si>
    <t>301004807夏县裴介镇卫生院</t>
  </si>
  <si>
    <t>301004808夏县胡张乡中心卫生院</t>
  </si>
  <si>
    <t>301004809夏县南大里乡卫生院</t>
  </si>
  <si>
    <t>301004810夏县埝掌镇卫生院</t>
  </si>
  <si>
    <t>301004811夏县泗交镇中心卫生院</t>
  </si>
  <si>
    <t>301004812夏县祁家河乡中心卫生院</t>
  </si>
  <si>
    <t>301005夏县中医医院</t>
  </si>
  <si>
    <t>2100202中医（民族）医院</t>
  </si>
  <si>
    <t>中医药事业发展经费</t>
  </si>
  <si>
    <t>301006夏县妇幼保健计划生育服务中心</t>
  </si>
  <si>
    <t>2100403妇幼保健机构</t>
  </si>
  <si>
    <t>计划生育免费技术服务</t>
  </si>
  <si>
    <t>免费孕前、婚前、产前健康检查</t>
  </si>
  <si>
    <t>2100499其他公共卫生支出</t>
  </si>
  <si>
    <t xml:space="preserve">农村妇女“两癌”免费检查 </t>
  </si>
  <si>
    <t>专项业务费</t>
  </si>
  <si>
    <t>301007夏县骨伤科医院</t>
  </si>
  <si>
    <t>302001夏县红十字会</t>
  </si>
  <si>
    <t>2081601行政运行</t>
  </si>
  <si>
    <t>303001夏县退役军人事务局</t>
  </si>
  <si>
    <t>2080901退役士兵安置</t>
  </si>
  <si>
    <t>部分退役士兵社保接续资金</t>
  </si>
  <si>
    <t>2080999其他退役安置支出</t>
  </si>
  <si>
    <t>退役士兵待安置期间生活补助、养老、医疗保险</t>
  </si>
  <si>
    <t>2080804优抚事业单位支出</t>
  </si>
  <si>
    <t>优抚事业单位集中供养人员生活费及服务人员工资</t>
  </si>
  <si>
    <t>2080899其他优抚支出</t>
  </si>
  <si>
    <t>优抚对象信息核查年审经费、烈士陵园管理经费、烈士纪念日公祭活动经费等</t>
  </si>
  <si>
    <t>2080905军队转业干部安置</t>
  </si>
  <si>
    <t>军队转业干部安置</t>
  </si>
  <si>
    <t>优抚慰问、驻夏部队慰问资金和活动经费、困难军人帮扶、双拥</t>
  </si>
  <si>
    <t>2080805义务兵优待</t>
  </si>
  <si>
    <t>义务兵优待金</t>
  </si>
  <si>
    <t>2080902军队移交政府的离退休人员安置</t>
  </si>
  <si>
    <t>军休所遗属补助及经费</t>
  </si>
  <si>
    <t>自主就业退役士兵一次性经济补助</t>
  </si>
  <si>
    <t>优抚对象补助</t>
  </si>
  <si>
    <t>优抚对象抚恤款</t>
  </si>
  <si>
    <t>2082801行政运行</t>
  </si>
  <si>
    <t>304001夏县医疗保障局</t>
  </si>
  <si>
    <t>2101502一般行政管理事务</t>
  </si>
  <si>
    <t>医保征缴及业务经费</t>
  </si>
  <si>
    <t>2101101行政单位医疗</t>
  </si>
  <si>
    <t>离休干部医疗费</t>
  </si>
  <si>
    <t>2101202财政对城乡居民基本医疗保险基金的补助</t>
  </si>
  <si>
    <t>城乡居民医保配套</t>
  </si>
  <si>
    <t>2101501行政运行</t>
  </si>
  <si>
    <t>305001夏县民政局</t>
  </si>
  <si>
    <t>2080299其他民政管理事务支出</t>
  </si>
  <si>
    <t>因肇事肇祸严重精神障碍患者管理基金</t>
  </si>
  <si>
    <t>2080201行政运行</t>
  </si>
  <si>
    <t>城乡低保、婚姻登记、低保经费、合并行政村等经费</t>
  </si>
  <si>
    <t>2081107残疾人生活和护理补贴</t>
  </si>
  <si>
    <t>残疾人“两补”补发2019-2021年生活补贴</t>
  </si>
  <si>
    <t>2081099其他社会福利支出</t>
  </si>
  <si>
    <t>40%精简退职老职工救济资金</t>
  </si>
  <si>
    <t>2081902农村最低生活保障金支出</t>
  </si>
  <si>
    <t xml:space="preserve"> 困难群众生活补助配套款（城乡低保、特困对象）</t>
  </si>
  <si>
    <t>2081006养老服务</t>
  </si>
  <si>
    <t>农村日间照料建设运行费及社区居家养老</t>
  </si>
  <si>
    <t>困难残疾人生活补助</t>
  </si>
  <si>
    <t>重度残疾人护理补贴</t>
  </si>
  <si>
    <t>民办非营利养老机构运营补贴</t>
  </si>
  <si>
    <t xml:space="preserve">  临时救助</t>
  </si>
  <si>
    <t xml:space="preserve">  流浪乞讨</t>
  </si>
  <si>
    <t xml:space="preserve">  老年人困难补助</t>
  </si>
  <si>
    <t>低保经费</t>
  </si>
  <si>
    <t>2081001儿童福利</t>
  </si>
  <si>
    <t>孤儿生活费</t>
  </si>
  <si>
    <t>306001夏县残疾人联合会</t>
  </si>
  <si>
    <t>2080101行政运行</t>
  </si>
  <si>
    <t>2081101行政运行</t>
  </si>
  <si>
    <t>残疾人康复工作经费</t>
  </si>
  <si>
    <t>307001中共夏县委员会老干部局</t>
  </si>
  <si>
    <t>老干部党支部活动经费</t>
  </si>
  <si>
    <t>“四就近”经费</t>
  </si>
  <si>
    <t>老干部特困帮扶经费</t>
  </si>
  <si>
    <t>退休干部活动经费</t>
  </si>
  <si>
    <t>离休干部特需费</t>
  </si>
  <si>
    <t>春节慰问</t>
  </si>
  <si>
    <t>2080501行政单位离退休</t>
  </si>
  <si>
    <t>离休人员工资</t>
  </si>
  <si>
    <t>308001夏县人力资源和社会保障局</t>
  </si>
  <si>
    <t>公开招聘、档案管理、工资调整、争议仲裁等工作经费</t>
  </si>
  <si>
    <t xml:space="preserve">  夏县就业服务中心</t>
  </si>
  <si>
    <t>2023年机关事业单位养老保险缺口</t>
  </si>
  <si>
    <t>308002夏县社会保险中心</t>
  </si>
  <si>
    <t xml:space="preserve"> 各项业务经费</t>
  </si>
  <si>
    <t>2080507对机关事业单位基本养老保险基金的补助</t>
  </si>
  <si>
    <t>机关养老保险缺口补贴</t>
  </si>
  <si>
    <t xml:space="preserve">2089999其他社会保障和就业支出 </t>
  </si>
  <si>
    <t>建国前老工人生活补贴</t>
  </si>
  <si>
    <t>2080109社会保险经办机构</t>
  </si>
  <si>
    <t>退休人员职业年金单位缴纳部分</t>
  </si>
  <si>
    <t>城乡居民养老保险配套</t>
  </si>
  <si>
    <t>企业养老保险缺口部分</t>
  </si>
  <si>
    <t>机关事业单位职业年金贴息（2018）</t>
  </si>
  <si>
    <t>城乡居民补充养老保险配套</t>
  </si>
  <si>
    <t>原建档立卡贫困人口参保资助补贴和补充医保补助</t>
  </si>
  <si>
    <t>308003夏县劳动保障监察综合行政执法队</t>
  </si>
  <si>
    <t>2080105劳动保障监察</t>
  </si>
  <si>
    <t>劳动保障执法专项工作经费</t>
  </si>
  <si>
    <t>309001夏县社区服务中心</t>
  </si>
  <si>
    <t>社区工作人员工资</t>
  </si>
  <si>
    <t>社区服务中心工作经费</t>
  </si>
  <si>
    <t>2080208基层政权建设和社区治理</t>
  </si>
  <si>
    <t>社区运转经费</t>
  </si>
  <si>
    <t>401001夏县农业农村局</t>
  </si>
  <si>
    <t>2130101行政运行</t>
  </si>
  <si>
    <t>农业综合执法及耕地地力保护补贴工作经费</t>
  </si>
  <si>
    <t>2022年农产品质量安全经费</t>
  </si>
  <si>
    <t>402001夏县现代农业发展中心</t>
  </si>
  <si>
    <t>2130104事业运行</t>
  </si>
  <si>
    <t>老农机人员补助</t>
  </si>
  <si>
    <t>农机具补贴、农机深松工作经费</t>
  </si>
  <si>
    <t>403001夏县畜牧兽医发展中心</t>
  </si>
  <si>
    <t>非洲猪瘟防控经费</t>
  </si>
  <si>
    <t>防疫检疫经费</t>
  </si>
  <si>
    <t>村级防疫人员工资</t>
  </si>
  <si>
    <t>404001夏县农村经济事务中心</t>
  </si>
  <si>
    <t>农村土地仲裁经费</t>
  </si>
  <si>
    <t>406001夏县林业局</t>
  </si>
  <si>
    <t>2130201行政运行</t>
  </si>
  <si>
    <t>夏县公安局森林派出所人民警察加班和值勤岗位补贴</t>
  </si>
  <si>
    <t>森林消防专业队经费</t>
  </si>
  <si>
    <t>407001夏县水利局</t>
  </si>
  <si>
    <t>2130301行政运行</t>
  </si>
  <si>
    <t>防汛抗旱经费</t>
  </si>
  <si>
    <t>农村饮水安全水质检测经费</t>
  </si>
  <si>
    <t>407002夏县水利发展中心</t>
  </si>
  <si>
    <t>水资源公报</t>
  </si>
  <si>
    <t>407005夏县河库务管理中心</t>
  </si>
  <si>
    <t>河长制工作经费</t>
  </si>
  <si>
    <t>408001夏县乡村振兴局</t>
  </si>
  <si>
    <t>2130501行政运行</t>
  </si>
  <si>
    <t>2130505生产发展</t>
  </si>
  <si>
    <t>巩固脱贫攻坚及乡村振兴资金</t>
  </si>
  <si>
    <t>巩固脱贫成果衔接乡村振兴经费</t>
  </si>
  <si>
    <t>501001夏县瑶峰镇人民政府</t>
  </si>
  <si>
    <t>财政专项业务经费</t>
  </si>
  <si>
    <t>2082502其他农村生活救助</t>
  </si>
  <si>
    <t>2022年南山底财政供养人员补助</t>
  </si>
  <si>
    <t>2023年计生人员工资</t>
  </si>
  <si>
    <t>2023年机关食堂补助项目</t>
  </si>
  <si>
    <t>502001夏县尉郭乡人民政府</t>
  </si>
  <si>
    <t>2022年乡镇计生人员工资</t>
  </si>
  <si>
    <t>2022年机关食堂补贴项目</t>
  </si>
  <si>
    <t>503001夏县水头镇人民政府</t>
  </si>
  <si>
    <t>2022年机关食堂补助</t>
  </si>
  <si>
    <t>504001夏县禹王镇人民政府</t>
  </si>
  <si>
    <t>2022年机关食堂补助项目</t>
  </si>
  <si>
    <t>505001夏县庙前镇人民政府</t>
  </si>
  <si>
    <t>食堂补贴</t>
  </si>
  <si>
    <t>506001夏县裴介镇人民政府</t>
  </si>
  <si>
    <t>507001夏县胡张乡人民政府</t>
  </si>
  <si>
    <t>2022机关食堂补贴项目</t>
  </si>
  <si>
    <t>508001夏县埝掌镇人民政府</t>
  </si>
  <si>
    <t>2022年机关食堂补经费</t>
  </si>
  <si>
    <t>509001夏县南大里乡人民政府</t>
  </si>
  <si>
    <t>2022年乡镇食堂补贴</t>
  </si>
  <si>
    <t>510001夏县泗交镇人民政府</t>
  </si>
  <si>
    <t>511001夏县祁家河乡人民政府</t>
  </si>
  <si>
    <t>2022年乡镇食堂补贴项目</t>
  </si>
  <si>
    <t>901001未列入部门的各项资金</t>
  </si>
  <si>
    <t>227预备费</t>
  </si>
  <si>
    <t>预备费</t>
  </si>
  <si>
    <t>2130199其他农业农村支出</t>
  </si>
  <si>
    <t>养殖业（育肥猪）保险配套</t>
  </si>
  <si>
    <t>养殖业（能繁母猪）保险配套</t>
  </si>
  <si>
    <t>玉米保险配套</t>
  </si>
  <si>
    <t>小麦保险配套</t>
  </si>
  <si>
    <t>2299999其他支出</t>
  </si>
  <si>
    <t>年初预留</t>
  </si>
  <si>
    <t>2059999其他教育支出</t>
  </si>
  <si>
    <t>夏县实验中学迁建工程</t>
  </si>
  <si>
    <t>2010799其他税收事务支出</t>
  </si>
  <si>
    <t>税收征收部门地方财政保障资金</t>
  </si>
  <si>
    <t>森林业保险配套</t>
  </si>
  <si>
    <t>日元贷款本息</t>
  </si>
  <si>
    <t>旅游发展基金</t>
  </si>
  <si>
    <t>机场扶持资金</t>
  </si>
  <si>
    <t>工会经费</t>
  </si>
  <si>
    <t>229其他支出</t>
  </si>
  <si>
    <t>各项占地租地费用</t>
  </si>
  <si>
    <t>2139999其他农林水支出</t>
  </si>
  <si>
    <t>农村税费改革转移支付资金</t>
  </si>
  <si>
    <t>2320301地方政府一般债券付息支出</t>
  </si>
  <si>
    <t>地方政府债券付息</t>
  </si>
  <si>
    <t>2011399其他商贸事务支出</t>
  </si>
  <si>
    <t>工业经济发展基金</t>
  </si>
  <si>
    <t>疫情防控支出</t>
  </si>
  <si>
    <t>存量暂付款消化</t>
  </si>
  <si>
    <t>融资担保机构县级承担的补偿补贴</t>
  </si>
  <si>
    <t>夏都城投公司注册资本金</t>
  </si>
  <si>
    <t>发展壮大村集体经济县级配套</t>
  </si>
  <si>
    <t>乡镇体制改革奖励资金</t>
  </si>
  <si>
    <t>农村义务教育补助</t>
  </si>
  <si>
    <t>农村计生补助</t>
  </si>
  <si>
    <t>农村义务兵优抚资金</t>
  </si>
  <si>
    <t>农村道路养护资金</t>
  </si>
  <si>
    <t>村级管理费</t>
  </si>
  <si>
    <t>村主干卸职补助</t>
  </si>
  <si>
    <t>农村干部养老保险</t>
  </si>
  <si>
    <t>年初工资预留（遗属补助）</t>
  </si>
  <si>
    <t>年初工资预留</t>
  </si>
  <si>
    <t>专项用途的一般性转移支付支出</t>
  </si>
  <si>
    <t>上年结余支出</t>
  </si>
  <si>
    <t>单位：元</t>
  </si>
  <si>
    <t>2023年人员支出项目</t>
  </si>
  <si>
    <t>对外宣传费用和县中心工作宣传费</t>
  </si>
  <si>
    <t>党报党刊征订费用</t>
  </si>
  <si>
    <t>2023年特殊疑难信访事项化解经费</t>
  </si>
  <si>
    <t>2040202一般行政管理事务</t>
  </si>
  <si>
    <t>2023年扫黑除恶经费</t>
  </si>
  <si>
    <t>禁毒工作及彩虹社工工作经费</t>
  </si>
  <si>
    <t>2040602一般行政管理事务（司法）</t>
  </si>
  <si>
    <t>2240201行政运行</t>
  </si>
  <si>
    <t>民兵、征兵工作经费</t>
  </si>
  <si>
    <t>2050701特殊学校教育</t>
  </si>
  <si>
    <t>综合执法经费</t>
  </si>
  <si>
    <t>139007夏县图书馆</t>
  </si>
  <si>
    <t>2070104图书馆</t>
  </si>
  <si>
    <t>139008夏县文物保护中心</t>
  </si>
  <si>
    <t>2070201行政运行</t>
  </si>
  <si>
    <t>2070202一般行政管理事务</t>
  </si>
  <si>
    <t>司马光祠保护中心业务费</t>
  </si>
  <si>
    <t>瑶台山保护中心业务费</t>
  </si>
  <si>
    <t>堆云洞保护中心业务费</t>
  </si>
  <si>
    <t>文物保护经费</t>
  </si>
  <si>
    <t>韩家岭工作经费</t>
  </si>
  <si>
    <t>博物馆免费开放补助</t>
  </si>
  <si>
    <t>2220499粮油储备</t>
  </si>
  <si>
    <t>县级储备粮贷款利息</t>
  </si>
  <si>
    <t>2220112粮食财务挂账利息补贴</t>
  </si>
  <si>
    <t>201002夏县黄河流域促进中心</t>
  </si>
  <si>
    <t>2010450事业运行</t>
  </si>
  <si>
    <t>2240199应急管理事务</t>
  </si>
  <si>
    <t>乡镇消防员经费</t>
  </si>
  <si>
    <t>2120399其他城乡社区公共设施</t>
  </si>
  <si>
    <t>2210199其他保障性安居工程</t>
  </si>
  <si>
    <t>2120199其他城乡社区管理事务</t>
  </si>
  <si>
    <t>城乡垃圾一体化资金</t>
  </si>
  <si>
    <t>2110101行政运行</t>
  </si>
  <si>
    <t>2149901公共交通运营补助</t>
  </si>
  <si>
    <t>2100717其他计划生育事务支出</t>
  </si>
  <si>
    <t>2100199其他卫生健康管理事务</t>
  </si>
  <si>
    <t>2100399其他基层医疗卫生机构</t>
  </si>
  <si>
    <t>第三轮艾滋病综合防治示范区</t>
  </si>
  <si>
    <t>2130599其他巩固脱贫攻坚成果衔接乡村振兴支出</t>
  </si>
  <si>
    <t>2081902农村最低生活保障金</t>
  </si>
  <si>
    <t>困难群众生活补助配套款（城乡低保、特困对象）</t>
  </si>
  <si>
    <t>2082001临时救助支出</t>
  </si>
  <si>
    <t>临时救助</t>
  </si>
  <si>
    <t>2082002流浪乞讨人员救助支出</t>
  </si>
  <si>
    <t>流浪乞讨</t>
  </si>
  <si>
    <t>2082102农村特困人员救助供养</t>
  </si>
  <si>
    <t>老年人困难补助</t>
  </si>
  <si>
    <t>308004夏县就业服务中心</t>
  </si>
  <si>
    <t>2080106就业管理事务</t>
  </si>
  <si>
    <t>各项业务经费</t>
  </si>
  <si>
    <t>新中国成立前老工人生活补贴</t>
  </si>
  <si>
    <t>2080506机关事业单位职业年金缴费支出</t>
  </si>
  <si>
    <t>2082602财政对城乡居民基本养老保险基金</t>
  </si>
  <si>
    <t>2082601财政对企业职工基本养老保险基金</t>
  </si>
  <si>
    <t>2082790财政对城乡居民补充养老保险基金的补助</t>
  </si>
  <si>
    <t>2023年农产品质量安全经费</t>
  </si>
  <si>
    <t>2023年南山底财政供养人员补助</t>
  </si>
  <si>
    <t>2023年乡镇计生人员工资</t>
  </si>
  <si>
    <t>2023年机关食堂补贴项目</t>
  </si>
  <si>
    <t>2130803农业保险补贴</t>
  </si>
  <si>
    <t>2320301地方政府一般债券付息</t>
  </si>
  <si>
    <t>2150599其他工业和信息产业监管</t>
  </si>
  <si>
    <t>2220113粮食财务挂账消化款</t>
  </si>
  <si>
    <t>2170399其他金融发展支出</t>
  </si>
  <si>
    <t>2130706对村集体经济组织的补助</t>
  </si>
  <si>
    <t>2010399其他政府办公厅及相关事务</t>
  </si>
  <si>
    <t>2100717其他计划生育事务</t>
  </si>
  <si>
    <t>2130705对村民委员会和村党支部的补助</t>
  </si>
  <si>
    <t>2082602城乡居民养老保险</t>
  </si>
  <si>
    <t>2080502事业单位离退休</t>
  </si>
  <si>
    <t>提前下达一般政府债券</t>
  </si>
  <si>
    <t>上年结转支出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</si>
</sst>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5"/>
      <name val="宋体"/>
      <charset val="134"/>
      <scheme val="minor"/>
    </font>
    <font>
      <sz val="11"/>
      <name val="宋体"/>
      <charset val="134"/>
    </font>
    <font>
      <b/>
      <sz val="15"/>
      <name val="宋体"/>
      <charset val="134"/>
      <scheme val="minor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13" fillId="0" borderId="0">
      <alignment vertical="center"/>
    </xf>
    <xf numFmtId="0" fontId="29" fillId="15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0" xfId="9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9" applyNumberFormat="1" applyFont="1" applyFill="1" applyBorder="1" applyAlignment="1">
      <alignment horizontal="right" vertical="center"/>
    </xf>
    <xf numFmtId="176" fontId="1" fillId="0" borderId="0" xfId="0" applyNumberFormat="1" applyFont="1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44" applyNumberFormat="1" applyFont="1" applyFill="1" applyBorder="1" applyAlignment="1">
      <alignment horizontal="right" vertical="center"/>
    </xf>
    <xf numFmtId="176" fontId="7" fillId="0" borderId="1" xfId="54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76" fontId="7" fillId="0" borderId="1" xfId="53" applyNumberFormat="1" applyFont="1" applyFill="1" applyBorder="1" applyAlignment="1">
      <alignment horizontal="right" vertical="center"/>
    </xf>
    <xf numFmtId="176" fontId="7" fillId="0" borderId="1" xfId="28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6" fontId="7" fillId="0" borderId="1" xfId="12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43" fontId="2" fillId="0" borderId="0" xfId="9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/>
    <xf numFmtId="0" fontId="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76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44" applyFont="1" applyBorder="1">
      <alignment vertical="center"/>
    </xf>
    <xf numFmtId="0" fontId="10" fillId="0" borderId="1" xfId="54" applyFont="1" applyFill="1" applyBorder="1">
      <alignment vertical="center"/>
    </xf>
    <xf numFmtId="0" fontId="10" fillId="0" borderId="1" xfId="5" applyFont="1" applyFill="1" applyBorder="1">
      <alignment vertical="center"/>
    </xf>
    <xf numFmtId="0" fontId="10" fillId="3" borderId="1" xfId="54" applyFont="1" applyFill="1" applyBorder="1">
      <alignment vertical="center"/>
    </xf>
    <xf numFmtId="0" fontId="10" fillId="0" borderId="1" xfId="53" applyFont="1" applyFill="1" applyBorder="1">
      <alignment vertical="center"/>
    </xf>
    <xf numFmtId="176" fontId="12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0" fillId="0" borderId="1" xfId="28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/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10" fillId="0" borderId="1" xfId="12" applyFont="1" applyFill="1" applyBorder="1">
      <alignment vertical="center"/>
    </xf>
    <xf numFmtId="176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 3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50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 30" xfId="53"/>
    <cellStyle name="常规 2" xfId="54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14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C5" sqref="C5"/>
    </sheetView>
  </sheetViews>
  <sheetFormatPr defaultColWidth="9" defaultRowHeight="13.5"/>
  <cols>
    <col min="1" max="1" width="27.375" customWidth="1"/>
    <col min="2" max="2" width="33" customWidth="1"/>
    <col min="3" max="5" width="16.625" customWidth="1"/>
    <col min="6" max="6" width="15.375" customWidth="1"/>
    <col min="7" max="7" width="21.125" customWidth="1"/>
    <col min="8" max="9" width="19.125" customWidth="1"/>
    <col min="10" max="10" width="17.25" customWidth="1"/>
    <col min="11" max="11" width="16.625" customWidth="1"/>
    <col min="12" max="12" width="14.125" customWidth="1"/>
    <col min="13" max="13" width="18.125" customWidth="1"/>
    <col min="14" max="14" width="16.125" customWidth="1"/>
    <col min="15" max="15" width="10.375" customWidth="1"/>
  </cols>
  <sheetData>
    <row r="1" ht="28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9:9">
      <c r="I2">
        <f>G5-H5-I5-J5-K5</f>
        <v>0</v>
      </c>
    </row>
    <row r="3" ht="19.5" spans="1:14">
      <c r="A3" s="5" t="s">
        <v>1</v>
      </c>
      <c r="B3" s="5" t="s">
        <v>2</v>
      </c>
      <c r="C3" s="41" t="s">
        <v>3</v>
      </c>
      <c r="D3" s="6" t="s">
        <v>4</v>
      </c>
      <c r="E3" s="5" t="s">
        <v>5</v>
      </c>
      <c r="F3" s="5" t="s">
        <v>6</v>
      </c>
      <c r="G3" s="41" t="s">
        <v>7</v>
      </c>
      <c r="H3" s="7"/>
      <c r="I3" s="7"/>
      <c r="J3" s="7"/>
      <c r="K3" s="7"/>
      <c r="L3" s="21" t="s">
        <v>8</v>
      </c>
      <c r="M3" s="22"/>
      <c r="N3" s="5" t="s">
        <v>9</v>
      </c>
    </row>
    <row r="4" ht="37.5" spans="1:14">
      <c r="A4" s="5"/>
      <c r="B4" s="5"/>
      <c r="C4" s="41"/>
      <c r="D4" s="5" t="s">
        <v>10</v>
      </c>
      <c r="E4" s="5"/>
      <c r="F4" s="5"/>
      <c r="G4" s="41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/>
    </row>
    <row r="5" ht="39" customHeight="1" spans="1:14">
      <c r="A5" s="8"/>
      <c r="B5" s="9" t="s">
        <v>17</v>
      </c>
      <c r="C5" s="42">
        <f>SUM(D5,G5)</f>
        <v>2482839062.54</v>
      </c>
      <c r="D5" s="43">
        <f t="shared" ref="D5:D30" si="0">SUM(E5:F5)</f>
        <v>1021030857.18</v>
      </c>
      <c r="E5" s="43">
        <f>SUM(E6,E16,E23,E33,E35,E37,E42,E47,E54,E62,E69,E75,E81,E85,E94,E100,E104,E112,E116,E120,E125,E129,E133,E142,E146,E151,E155,E159,E164,E175,E186,E188,E192,E198,E200,E202,E204,E208,E212,E216,E239,E242,E244,E246,E248,E250,E252,E254,E256,E258,E260,E262,E264,E266,E268,E270,E272,E274,E276,E278,E280,E282,E284,E286,E288,E290,E292,E294,E296,E298,E315,E328,E332,E336,E338,E340,E347,E351,E357,E368,E372,E377,E381,E394,E398,E404,E408,E412,E415,E419,E435,E439,E445,E448,E450,E452,E454,E456,E458,E460,E462,E464,E466,E468,E470,E472,E475,E482,E484,E488,E502,E508,E525,E529,E539,E548,E560,E564,E570,E575,E580,E586,E590,E595,E600,E604,E608,E613,E620,E626,E632,E638,E644,E650,E656,E662,E668,E674,E680,E392,E311,E319,E364,E12,E543)</f>
        <v>970975312.78</v>
      </c>
      <c r="F5" s="43">
        <f>SUM(F6,F16,F23,F33,F35,F37,F42,F47,F54,F62,F69,F75,F81,F85,F94,F100,F104,F112,F116,F120,F125,F129,F133,F142,F146,F151,F155,F159,F164,F175,F186,F188,F192,F198,F200,F202,F204,F208,F212,F216,F239,F242,F244,F246,F248,F250,F252,F254,F256,F258,F260,F262,F264,F266,F268,F270,F272,F274,F276,F278,F280,F282,F284,F286,F288,F290,F292,F294,F296,F298,F315,F328,F332,F336,F338,F340,F347,F351,F357,F368,F372,F377,F381,F394,F398,F404,F408,F412,F415,F419,F435,F439,F445,F448,F450,F452,F454,F456,F458,F460,F462,F464,F466,F468,F470,F472,F475,F482,F484,F488,F502,F508,F525,F529,F539,F548,F560,F564,F570,F575,F580,F586,F590,F595,F600,F604,F608,F613,F620,F626,F632,F638,F644,F650,F656,F662,F668,F674,F680,F311,F319,F543,F364,F12)</f>
        <v>50055544.4</v>
      </c>
      <c r="G5" s="44">
        <f>SUM(G6,G12,G16,G23,G35,G37,G42,G47,G54,G62,G69,G75,G81,G85,G94,G100,G104,G112,G116,G120,G125,G129,G133,G142,G146,G151,G155,G159,G164,G175,G186,G188,G192,G198,G200,G202,G204,G208,G212,G216,G239,G298,G311,G315,G319,G340,G347,G351,G357,G364,G368,G372,G377,G381,G394,G398,G404,G408,G412,G415,G419,G435,G439,G445,G475,G484,G488,G502,G508,G525,G529,G539,G543,G548,G560,G564,G570,G575,G580,G586,G590,G595,G600,G604,G608,G613,G620,G626,G632,G638,G644,G650,G656,G662,G668,G674,G680,G713,G714)</f>
        <v>1461808205.36</v>
      </c>
      <c r="H5" s="44">
        <f t="shared" ref="G5:K5" si="1">SUM(H6,H12,H16,H23,H35,H37,H42,H47,H54,H62,H69,H75,H81,H85,H94,H100,H104,H112,H116,H120,H125,H129,H133,H142,H146,H151,H155,H159,H164,H175,H186,H188,H192,H198,H200,H202,H204,H208,H212,H216,H239,H298,H311,H315,H319,H340,H347,H351,H357,H364,H368,H372,H377,H381,H394,H398,H404,H408,H412,H415,H419,H435,H439,H445,H475,H484,H488,H502,H508,H525,H529,H539,H543,H548,H560,H564,H570,H575,H580,H586,H590,H595,H600,H604,H608,H613,H620,H626,H632,H638,H644,H650,H656,H662,H668,H674,H680)</f>
        <v>28175499.24</v>
      </c>
      <c r="I5" s="44">
        <f t="shared" si="1"/>
        <v>27990952</v>
      </c>
      <c r="J5" s="43">
        <f t="shared" si="1"/>
        <v>160424794</v>
      </c>
      <c r="K5" s="43">
        <f>SUM(K6,K12,K16,K23,K35,K37,K42,K47,K54,K62,K69,K75,K81,K85,K94,K100,K104,K112,K116,K120,K125,K129,K133,K142,K146,K151,K155,K159,K164,K175,K186,K188,K192,K198,K200,K202,K204,K208,K212,K216,K239,K298,K311,K315,K319,K340,K347,K351,K357,K364,K368,K372,K377,K381,K394,K398,K404,K408,K412,K415,K419,K435,K439,K445,K475,K484,K488,K502,K508,K525,K529,K539,K543,K548,K560,K564,K570,K575,K580,K586,K590,K595,K600,K604,K608,K613,K620,K626,K632,K638,K644,K650,K656,K662,K668,K674,K680,K713,K714)</f>
        <v>1245216960.12</v>
      </c>
      <c r="L5" s="43">
        <f t="shared" ref="J5:M5" si="2">SUM(L6,L16,L23,L33,L35,L37,L42,L47,L54,L62,L69,L75,L81,L85,L94,L100,L104,L112,L116,L120,L125,L129,L133,L142,L146,L151,L155,L159,L164,L175,L186,L188,L192,L198,L200,L202,L204,L208,L212,L216,L239,L242,L244,L246,L248,L250,L252,L254,L256,L258,L260,L262,L264,L266,L268,L270,L272,L274,L276,L278,L280,L282,L284,L286,L288,L290,L292,L294,L296,L298,L315,L328,L332,L336,L338,L340,L347,L351,L357,L368,L372,L377,L381,L394,L398,L404,L408,L412,L415,L419,L435,L439,L445,L448,L450,L452,L454,L456,L458,L460,L462,L464,L466,L468,L470,L472,L475,L482,L484,L488,L502,L508,L525,L529,L539,L548,L560,L564,L570,L575,L580,L586,L590,L595,L600,L604,L608,L613,L620,L626,L632,L638,L644,L650,L656,L662,L668,L674,L680,L311,L319,L543)</f>
        <v>1973000</v>
      </c>
      <c r="M5" s="43">
        <f t="shared" si="2"/>
        <v>12652160</v>
      </c>
      <c r="N5" s="12"/>
    </row>
    <row r="6" ht="27" spans="1:14">
      <c r="A6" s="12"/>
      <c r="B6" s="12" t="s">
        <v>18</v>
      </c>
      <c r="C6" s="42">
        <f t="shared" ref="C5:C34" si="3">SUM(D6,G6)</f>
        <v>3907821.86</v>
      </c>
      <c r="D6" s="43">
        <f t="shared" si="0"/>
        <v>3907821.86</v>
      </c>
      <c r="E6" s="43">
        <f t="shared" ref="E6:M6" si="4">SUM(E7:E11)</f>
        <v>3301821.86</v>
      </c>
      <c r="F6" s="43">
        <f t="shared" si="4"/>
        <v>606000</v>
      </c>
      <c r="G6" s="42">
        <f t="shared" si="4"/>
        <v>0</v>
      </c>
      <c r="H6" s="43">
        <f t="shared" si="4"/>
        <v>0</v>
      </c>
      <c r="I6" s="43">
        <f t="shared" si="4"/>
        <v>0</v>
      </c>
      <c r="J6" s="43">
        <f t="shared" si="4"/>
        <v>0</v>
      </c>
      <c r="K6" s="43">
        <f t="shared" si="4"/>
        <v>0</v>
      </c>
      <c r="L6" s="43">
        <f t="shared" si="4"/>
        <v>0</v>
      </c>
      <c r="M6" s="43">
        <f t="shared" si="4"/>
        <v>246000</v>
      </c>
      <c r="N6" s="12"/>
    </row>
    <row r="7" spans="1:14">
      <c r="A7" s="45" t="s">
        <v>19</v>
      </c>
      <c r="B7" s="45" t="s">
        <v>20</v>
      </c>
      <c r="C7" s="46">
        <f t="shared" si="3"/>
        <v>96000</v>
      </c>
      <c r="D7" s="47">
        <f t="shared" si="0"/>
        <v>96000</v>
      </c>
      <c r="E7" s="47"/>
      <c r="F7" s="47">
        <v>96000</v>
      </c>
      <c r="G7" s="46">
        <f t="shared" ref="G7:G11" si="5">SUM(H7:K7)</f>
        <v>0</v>
      </c>
      <c r="H7" s="47"/>
      <c r="I7" s="47"/>
      <c r="J7" s="47"/>
      <c r="K7" s="47"/>
      <c r="L7" s="58"/>
      <c r="M7" s="47">
        <v>96000</v>
      </c>
      <c r="N7" s="45"/>
    </row>
    <row r="8" spans="1:14">
      <c r="A8" s="45" t="s">
        <v>19</v>
      </c>
      <c r="B8" s="45" t="s">
        <v>21</v>
      </c>
      <c r="C8" s="46">
        <f t="shared" si="3"/>
        <v>30000</v>
      </c>
      <c r="D8" s="47">
        <f t="shared" si="0"/>
        <v>30000</v>
      </c>
      <c r="E8" s="47"/>
      <c r="F8" s="47">
        <v>30000</v>
      </c>
      <c r="G8" s="46">
        <f t="shared" si="5"/>
        <v>0</v>
      </c>
      <c r="H8" s="47"/>
      <c r="I8" s="47"/>
      <c r="J8" s="47"/>
      <c r="K8" s="47"/>
      <c r="L8" s="58"/>
      <c r="M8" s="47"/>
      <c r="N8" s="45"/>
    </row>
    <row r="9" spans="1:14">
      <c r="A9" s="45" t="s">
        <v>19</v>
      </c>
      <c r="B9" s="45" t="s">
        <v>22</v>
      </c>
      <c r="C9" s="46">
        <f t="shared" si="3"/>
        <v>400000</v>
      </c>
      <c r="D9" s="47">
        <f t="shared" si="0"/>
        <v>400000</v>
      </c>
      <c r="E9" s="47"/>
      <c r="F9" s="47">
        <v>400000</v>
      </c>
      <c r="G9" s="46">
        <f t="shared" si="5"/>
        <v>0</v>
      </c>
      <c r="H9" s="47"/>
      <c r="I9" s="47"/>
      <c r="J9" s="47"/>
      <c r="K9" s="47"/>
      <c r="L9" s="58"/>
      <c r="M9" s="47">
        <v>150000</v>
      </c>
      <c r="N9" s="45"/>
    </row>
    <row r="10" spans="1:14">
      <c r="A10" s="45" t="s">
        <v>23</v>
      </c>
      <c r="B10" s="45" t="s">
        <v>24</v>
      </c>
      <c r="C10" s="46">
        <f t="shared" si="3"/>
        <v>80000</v>
      </c>
      <c r="D10" s="47">
        <f t="shared" si="0"/>
        <v>80000</v>
      </c>
      <c r="E10" s="47"/>
      <c r="F10" s="47">
        <v>80000</v>
      </c>
      <c r="G10" s="46">
        <f t="shared" si="5"/>
        <v>0</v>
      </c>
      <c r="H10" s="47"/>
      <c r="I10" s="47"/>
      <c r="J10" s="47"/>
      <c r="K10" s="47"/>
      <c r="L10" s="58"/>
      <c r="M10" s="47"/>
      <c r="N10" s="45"/>
    </row>
    <row r="11" spans="1:14">
      <c r="A11" s="13" t="s">
        <v>23</v>
      </c>
      <c r="B11" s="13" t="s">
        <v>25</v>
      </c>
      <c r="C11" s="48">
        <f t="shared" si="3"/>
        <v>3301821.86</v>
      </c>
      <c r="D11" s="49">
        <f t="shared" si="0"/>
        <v>3301821.86</v>
      </c>
      <c r="E11" s="49">
        <v>3301821.86</v>
      </c>
      <c r="F11" s="49"/>
      <c r="G11" s="48">
        <f t="shared" si="5"/>
        <v>0</v>
      </c>
      <c r="H11" s="49"/>
      <c r="I11" s="49"/>
      <c r="J11" s="49"/>
      <c r="K11" s="49"/>
      <c r="L11" s="59"/>
      <c r="M11" s="49"/>
      <c r="N11" s="13"/>
    </row>
    <row r="12" spans="1:14">
      <c r="A12" s="12"/>
      <c r="B12" s="12" t="s">
        <v>26</v>
      </c>
      <c r="C12" s="42">
        <f t="shared" si="3"/>
        <v>771528.63</v>
      </c>
      <c r="D12" s="43">
        <f t="shared" si="0"/>
        <v>771528.63</v>
      </c>
      <c r="E12" s="43">
        <f>SUM(E13:E15)</f>
        <v>701528.63</v>
      </c>
      <c r="F12" s="43">
        <f t="shared" ref="E12:K12" si="6">SUM(F13:F14)</f>
        <v>70000</v>
      </c>
      <c r="G12" s="42" t="s">
        <v>27</v>
      </c>
      <c r="H12" s="43">
        <f t="shared" si="6"/>
        <v>0</v>
      </c>
      <c r="I12" s="43">
        <f t="shared" si="6"/>
        <v>0</v>
      </c>
      <c r="J12" s="43">
        <f t="shared" si="6"/>
        <v>0</v>
      </c>
      <c r="K12" s="43">
        <f t="shared" si="6"/>
        <v>0</v>
      </c>
      <c r="L12" s="43">
        <f>SUM(L13:L18)</f>
        <v>0</v>
      </c>
      <c r="M12" s="43">
        <f>SUM(M13:M18)</f>
        <v>113500</v>
      </c>
      <c r="N12" s="12"/>
    </row>
    <row r="13" spans="1:14">
      <c r="A13" s="45" t="s">
        <v>19</v>
      </c>
      <c r="B13" s="45" t="s">
        <v>28</v>
      </c>
      <c r="C13" s="46">
        <f t="shared" si="3"/>
        <v>50000</v>
      </c>
      <c r="D13" s="47">
        <f t="shared" si="0"/>
        <v>50000</v>
      </c>
      <c r="E13" s="47"/>
      <c r="F13" s="47">
        <v>50000</v>
      </c>
      <c r="G13" s="46">
        <f t="shared" ref="G13:G15" si="7">SUM(H13:K13)</f>
        <v>0</v>
      </c>
      <c r="H13" s="47"/>
      <c r="I13" s="47"/>
      <c r="J13" s="47"/>
      <c r="K13" s="47"/>
      <c r="L13" s="58"/>
      <c r="M13" s="47"/>
      <c r="N13" s="45"/>
    </row>
    <row r="14" spans="1:14">
      <c r="A14" s="45" t="s">
        <v>23</v>
      </c>
      <c r="B14" s="45" t="s">
        <v>24</v>
      </c>
      <c r="C14" s="46">
        <f t="shared" si="3"/>
        <v>20000</v>
      </c>
      <c r="D14" s="47">
        <f t="shared" si="0"/>
        <v>20000</v>
      </c>
      <c r="E14" s="47"/>
      <c r="F14" s="47">
        <v>20000</v>
      </c>
      <c r="G14" s="46">
        <f t="shared" si="7"/>
        <v>0</v>
      </c>
      <c r="H14" s="47"/>
      <c r="I14" s="47"/>
      <c r="J14" s="47"/>
      <c r="K14" s="47"/>
      <c r="L14" s="58"/>
      <c r="M14" s="47">
        <v>4500</v>
      </c>
      <c r="N14" s="45"/>
    </row>
    <row r="15" spans="1:14">
      <c r="A15" s="13" t="s">
        <v>29</v>
      </c>
      <c r="B15" s="13" t="s">
        <v>25</v>
      </c>
      <c r="C15" s="48">
        <f t="shared" si="3"/>
        <v>701528.63</v>
      </c>
      <c r="D15" s="49">
        <f t="shared" si="0"/>
        <v>701528.63</v>
      </c>
      <c r="E15" s="50">
        <v>701528.63</v>
      </c>
      <c r="F15" s="49"/>
      <c r="G15" s="48">
        <f t="shared" si="7"/>
        <v>0</v>
      </c>
      <c r="H15" s="49"/>
      <c r="I15" s="49"/>
      <c r="J15" s="49"/>
      <c r="K15" s="49"/>
      <c r="L15" s="59"/>
      <c r="M15" s="49"/>
      <c r="N15" s="13"/>
    </row>
    <row r="16" ht="27" spans="1:14">
      <c r="A16" s="12"/>
      <c r="B16" s="12" t="s">
        <v>30</v>
      </c>
      <c r="C16" s="42">
        <f t="shared" si="3"/>
        <v>5102552.09</v>
      </c>
      <c r="D16" s="43">
        <f t="shared" si="0"/>
        <v>5102552.09</v>
      </c>
      <c r="E16" s="43">
        <f t="shared" ref="E16:M16" si="8">SUM(E17:E22)</f>
        <v>4191052.09</v>
      </c>
      <c r="F16" s="43">
        <f t="shared" si="8"/>
        <v>911500</v>
      </c>
      <c r="G16" s="42">
        <f t="shared" si="8"/>
        <v>0</v>
      </c>
      <c r="H16" s="43">
        <f t="shared" si="8"/>
        <v>0</v>
      </c>
      <c r="I16" s="43">
        <f t="shared" si="8"/>
        <v>0</v>
      </c>
      <c r="J16" s="43">
        <f t="shared" si="8"/>
        <v>0</v>
      </c>
      <c r="K16" s="43">
        <f t="shared" si="8"/>
        <v>0</v>
      </c>
      <c r="L16" s="43">
        <f t="shared" si="8"/>
        <v>0</v>
      </c>
      <c r="M16" s="43">
        <f t="shared" si="8"/>
        <v>104500</v>
      </c>
      <c r="N16" s="12"/>
    </row>
    <row r="17" spans="1:14">
      <c r="A17" s="45" t="s">
        <v>29</v>
      </c>
      <c r="B17" s="45" t="s">
        <v>31</v>
      </c>
      <c r="C17" s="46">
        <f t="shared" si="3"/>
        <v>48000</v>
      </c>
      <c r="D17" s="47">
        <f t="shared" si="0"/>
        <v>48000</v>
      </c>
      <c r="E17" s="47"/>
      <c r="F17" s="47">
        <v>48000</v>
      </c>
      <c r="G17" s="46">
        <f t="shared" ref="G17:G22" si="9">SUM(H17:K17)</f>
        <v>0</v>
      </c>
      <c r="H17" s="47"/>
      <c r="I17" s="47"/>
      <c r="J17" s="47"/>
      <c r="K17" s="47"/>
      <c r="L17" s="58"/>
      <c r="M17" s="47"/>
      <c r="N17" s="45"/>
    </row>
    <row r="18" spans="1:14">
      <c r="A18" s="45" t="s">
        <v>29</v>
      </c>
      <c r="B18" s="45" t="s">
        <v>24</v>
      </c>
      <c r="C18" s="46">
        <f t="shared" si="3"/>
        <v>80000</v>
      </c>
      <c r="D18" s="47">
        <f t="shared" si="0"/>
        <v>80000</v>
      </c>
      <c r="E18" s="47"/>
      <c r="F18" s="47">
        <v>80000</v>
      </c>
      <c r="G18" s="46">
        <f t="shared" si="9"/>
        <v>0</v>
      </c>
      <c r="H18" s="47"/>
      <c r="I18" s="47"/>
      <c r="J18" s="47"/>
      <c r="K18" s="47"/>
      <c r="L18" s="58"/>
      <c r="M18" s="47">
        <v>4500</v>
      </c>
      <c r="N18" s="45"/>
    </row>
    <row r="19" spans="1:14">
      <c r="A19" s="13" t="s">
        <v>29</v>
      </c>
      <c r="B19" s="13" t="s">
        <v>25</v>
      </c>
      <c r="C19" s="48">
        <f t="shared" si="3"/>
        <v>4191052.09</v>
      </c>
      <c r="D19" s="49">
        <f t="shared" si="0"/>
        <v>4191052.09</v>
      </c>
      <c r="E19" s="50">
        <v>4191052.09</v>
      </c>
      <c r="F19" s="49"/>
      <c r="G19" s="48">
        <f t="shared" si="9"/>
        <v>0</v>
      </c>
      <c r="H19" s="49"/>
      <c r="I19" s="49"/>
      <c r="J19" s="49"/>
      <c r="K19" s="49"/>
      <c r="L19" s="59"/>
      <c r="M19" s="49"/>
      <c r="N19" s="13"/>
    </row>
    <row r="20" spans="1:14">
      <c r="A20" s="45" t="s">
        <v>29</v>
      </c>
      <c r="B20" s="45" t="s">
        <v>32</v>
      </c>
      <c r="C20" s="46">
        <f t="shared" si="3"/>
        <v>50000</v>
      </c>
      <c r="D20" s="47">
        <f t="shared" si="0"/>
        <v>50000</v>
      </c>
      <c r="E20" s="47"/>
      <c r="F20" s="47">
        <v>50000</v>
      </c>
      <c r="G20" s="46">
        <f t="shared" si="9"/>
        <v>0</v>
      </c>
      <c r="H20" s="47"/>
      <c r="I20" s="47"/>
      <c r="J20" s="47"/>
      <c r="K20" s="47"/>
      <c r="L20" s="58"/>
      <c r="M20" s="47"/>
      <c r="N20" s="45"/>
    </row>
    <row r="21" spans="1:14">
      <c r="A21" s="45" t="s">
        <v>29</v>
      </c>
      <c r="B21" s="45" t="s">
        <v>33</v>
      </c>
      <c r="C21" s="46">
        <f t="shared" si="3"/>
        <v>533500</v>
      </c>
      <c r="D21" s="47">
        <f t="shared" si="0"/>
        <v>533500</v>
      </c>
      <c r="E21" s="47"/>
      <c r="F21" s="47">
        <v>533500</v>
      </c>
      <c r="G21" s="46">
        <f t="shared" si="9"/>
        <v>0</v>
      </c>
      <c r="H21" s="47"/>
      <c r="I21" s="47"/>
      <c r="J21" s="47"/>
      <c r="K21" s="47"/>
      <c r="L21" s="58"/>
      <c r="M21" s="47">
        <v>100000</v>
      </c>
      <c r="N21" s="60"/>
    </row>
    <row r="22" spans="1:14">
      <c r="A22" s="45" t="s">
        <v>29</v>
      </c>
      <c r="B22" s="45" t="s">
        <v>34</v>
      </c>
      <c r="C22" s="46">
        <f t="shared" si="3"/>
        <v>200000</v>
      </c>
      <c r="D22" s="47">
        <f t="shared" si="0"/>
        <v>200000</v>
      </c>
      <c r="E22" s="47"/>
      <c r="F22" s="47">
        <v>200000</v>
      </c>
      <c r="G22" s="46">
        <f t="shared" si="9"/>
        <v>0</v>
      </c>
      <c r="H22" s="47"/>
      <c r="I22" s="47"/>
      <c r="J22" s="47"/>
      <c r="K22" s="47"/>
      <c r="L22" s="58"/>
      <c r="M22" s="47"/>
      <c r="N22" s="60"/>
    </row>
    <row r="23" spans="1:14">
      <c r="A23" s="12"/>
      <c r="B23" s="12" t="s">
        <v>35</v>
      </c>
      <c r="C23" s="42">
        <f t="shared" si="3"/>
        <v>6237921.75</v>
      </c>
      <c r="D23" s="43">
        <f t="shared" si="0"/>
        <v>6237921.75</v>
      </c>
      <c r="E23" s="43">
        <f t="shared" ref="E23:M23" si="10">SUM(E24:E32)</f>
        <v>5089421.75</v>
      </c>
      <c r="F23" s="43">
        <f t="shared" si="10"/>
        <v>1148500</v>
      </c>
      <c r="G23" s="42">
        <f t="shared" si="10"/>
        <v>0</v>
      </c>
      <c r="H23" s="43">
        <f t="shared" si="10"/>
        <v>0</v>
      </c>
      <c r="I23" s="43">
        <f t="shared" si="10"/>
        <v>0</v>
      </c>
      <c r="J23" s="43">
        <f t="shared" si="10"/>
        <v>0</v>
      </c>
      <c r="K23" s="43">
        <f t="shared" si="10"/>
        <v>0</v>
      </c>
      <c r="L23" s="43">
        <f t="shared" si="10"/>
        <v>0</v>
      </c>
      <c r="M23" s="43">
        <f t="shared" si="10"/>
        <v>146000</v>
      </c>
      <c r="N23" s="12"/>
    </row>
    <row r="24" spans="1:14">
      <c r="A24" s="45" t="s">
        <v>36</v>
      </c>
      <c r="B24" s="45" t="s">
        <v>37</v>
      </c>
      <c r="C24" s="46">
        <f t="shared" si="3"/>
        <v>400000</v>
      </c>
      <c r="D24" s="47">
        <f t="shared" si="0"/>
        <v>400000</v>
      </c>
      <c r="E24" s="47"/>
      <c r="F24" s="47">
        <v>400000</v>
      </c>
      <c r="G24" s="46">
        <f t="shared" ref="G24:G32" si="11">SUM(H24:K24)</f>
        <v>0</v>
      </c>
      <c r="H24" s="47"/>
      <c r="I24" s="47"/>
      <c r="J24" s="47"/>
      <c r="K24" s="47"/>
      <c r="L24" s="58"/>
      <c r="M24" s="47">
        <v>20000</v>
      </c>
      <c r="N24" s="45"/>
    </row>
    <row r="25" spans="1:14">
      <c r="A25" s="45" t="s">
        <v>36</v>
      </c>
      <c r="B25" s="45" t="s">
        <v>38</v>
      </c>
      <c r="C25" s="46">
        <f t="shared" si="3"/>
        <v>30000</v>
      </c>
      <c r="D25" s="47">
        <f t="shared" si="0"/>
        <v>30000</v>
      </c>
      <c r="E25" s="47"/>
      <c r="F25" s="47">
        <v>30000</v>
      </c>
      <c r="G25" s="46">
        <f t="shared" si="11"/>
        <v>0</v>
      </c>
      <c r="H25" s="47"/>
      <c r="I25" s="47"/>
      <c r="J25" s="47"/>
      <c r="K25" s="47"/>
      <c r="L25" s="58"/>
      <c r="M25" s="47"/>
      <c r="N25" s="45"/>
    </row>
    <row r="26" spans="1:14">
      <c r="A26" s="45" t="s">
        <v>36</v>
      </c>
      <c r="B26" s="45" t="s">
        <v>39</v>
      </c>
      <c r="C26" s="46">
        <f t="shared" si="3"/>
        <v>300000</v>
      </c>
      <c r="D26" s="47">
        <f t="shared" si="0"/>
        <v>300000</v>
      </c>
      <c r="E26" s="47"/>
      <c r="F26" s="47">
        <v>300000</v>
      </c>
      <c r="G26" s="46">
        <f t="shared" si="11"/>
        <v>0</v>
      </c>
      <c r="H26" s="47"/>
      <c r="I26" s="47"/>
      <c r="J26" s="47"/>
      <c r="K26" s="47"/>
      <c r="L26" s="58"/>
      <c r="M26" s="47"/>
      <c r="N26" s="45"/>
    </row>
    <row r="27" spans="1:14">
      <c r="A27" s="45" t="s">
        <v>40</v>
      </c>
      <c r="B27" s="45" t="s">
        <v>31</v>
      </c>
      <c r="C27" s="46">
        <f t="shared" si="3"/>
        <v>96000</v>
      </c>
      <c r="D27" s="47">
        <f t="shared" si="0"/>
        <v>96000</v>
      </c>
      <c r="E27" s="47"/>
      <c r="F27" s="47">
        <v>96000</v>
      </c>
      <c r="G27" s="46">
        <f t="shared" si="11"/>
        <v>0</v>
      </c>
      <c r="H27" s="47"/>
      <c r="I27" s="47"/>
      <c r="J27" s="47"/>
      <c r="K27" s="47"/>
      <c r="L27" s="58"/>
      <c r="M27" s="47">
        <v>96000</v>
      </c>
      <c r="N27" s="45"/>
    </row>
    <row r="28" spans="1:14">
      <c r="A28" s="45" t="s">
        <v>40</v>
      </c>
      <c r="B28" s="45" t="s">
        <v>41</v>
      </c>
      <c r="C28" s="46">
        <f t="shared" si="3"/>
        <v>50000</v>
      </c>
      <c r="D28" s="47">
        <f t="shared" si="0"/>
        <v>50000</v>
      </c>
      <c r="E28" s="47"/>
      <c r="F28" s="47">
        <v>50000</v>
      </c>
      <c r="G28" s="46">
        <f t="shared" si="11"/>
        <v>0</v>
      </c>
      <c r="H28" s="47"/>
      <c r="I28" s="47"/>
      <c r="J28" s="47"/>
      <c r="K28" s="47"/>
      <c r="L28" s="58"/>
      <c r="M28" s="47"/>
      <c r="N28" s="45"/>
    </row>
    <row r="29" spans="1:14">
      <c r="A29" s="45" t="s">
        <v>36</v>
      </c>
      <c r="B29" s="45" t="s">
        <v>42</v>
      </c>
      <c r="C29" s="46">
        <f t="shared" si="3"/>
        <v>150000</v>
      </c>
      <c r="D29" s="47">
        <f t="shared" si="0"/>
        <v>150000</v>
      </c>
      <c r="E29" s="47"/>
      <c r="F29" s="47">
        <v>150000</v>
      </c>
      <c r="G29" s="46">
        <f t="shared" si="11"/>
        <v>0</v>
      </c>
      <c r="H29" s="47"/>
      <c r="I29" s="47"/>
      <c r="J29" s="47"/>
      <c r="K29" s="47"/>
      <c r="L29" s="58"/>
      <c r="M29" s="47"/>
      <c r="N29" s="45"/>
    </row>
    <row r="30" spans="1:14">
      <c r="A30" s="45" t="s">
        <v>40</v>
      </c>
      <c r="B30" s="45" t="s">
        <v>24</v>
      </c>
      <c r="C30" s="46">
        <f t="shared" si="3"/>
        <v>122500</v>
      </c>
      <c r="D30" s="47">
        <f t="shared" si="0"/>
        <v>122500</v>
      </c>
      <c r="E30" s="47"/>
      <c r="F30" s="47">
        <v>122500</v>
      </c>
      <c r="G30" s="46">
        <f t="shared" si="11"/>
        <v>0</v>
      </c>
      <c r="H30" s="47"/>
      <c r="I30" s="47"/>
      <c r="J30" s="47"/>
      <c r="K30" s="47"/>
      <c r="L30" s="58"/>
      <c r="M30" s="47">
        <v>30000</v>
      </c>
      <c r="N30" s="45"/>
    </row>
    <row r="31" ht="14.25" spans="1:14">
      <c r="A31" s="51" t="s">
        <v>36</v>
      </c>
      <c r="B31" s="52" t="s">
        <v>43</v>
      </c>
      <c r="C31" s="46">
        <f t="shared" si="3"/>
        <v>0</v>
      </c>
      <c r="D31" s="53"/>
      <c r="E31" s="53"/>
      <c r="F31" s="53"/>
      <c r="G31" s="46">
        <f t="shared" si="11"/>
        <v>0</v>
      </c>
      <c r="H31" s="53"/>
      <c r="I31" s="53"/>
      <c r="J31" s="53"/>
      <c r="K31" s="53"/>
      <c r="L31" s="61"/>
      <c r="M31" s="53"/>
      <c r="N31" s="51"/>
    </row>
    <row r="32" spans="1:14">
      <c r="A32" s="13" t="s">
        <v>40</v>
      </c>
      <c r="B32" s="13" t="s">
        <v>25</v>
      </c>
      <c r="C32" s="48">
        <f t="shared" si="3"/>
        <v>5089421.75</v>
      </c>
      <c r="D32" s="49">
        <f t="shared" ref="D32:D34" si="12">SUM(E32:F32)</f>
        <v>5089421.75</v>
      </c>
      <c r="E32" s="50">
        <v>5089421.75</v>
      </c>
      <c r="F32" s="49"/>
      <c r="G32" s="48">
        <f t="shared" si="11"/>
        <v>0</v>
      </c>
      <c r="H32" s="49"/>
      <c r="I32" s="49"/>
      <c r="J32" s="49"/>
      <c r="K32" s="49"/>
      <c r="L32" s="59"/>
      <c r="M32" s="49"/>
      <c r="N32" s="13"/>
    </row>
    <row r="33" ht="27" spans="1:14">
      <c r="A33" s="12"/>
      <c r="B33" s="12" t="s">
        <v>44</v>
      </c>
      <c r="C33" s="42">
        <f t="shared" si="3"/>
        <v>144935.7</v>
      </c>
      <c r="D33" s="43">
        <f t="shared" si="12"/>
        <v>144935.7</v>
      </c>
      <c r="E33" s="43">
        <f t="shared" ref="E33:M33" si="13">SUM(E34)</f>
        <v>144935.7</v>
      </c>
      <c r="F33" s="43">
        <f t="shared" si="13"/>
        <v>0</v>
      </c>
      <c r="G33" s="42">
        <f t="shared" si="13"/>
        <v>0</v>
      </c>
      <c r="H33" s="43">
        <f t="shared" si="13"/>
        <v>0</v>
      </c>
      <c r="I33" s="43">
        <f t="shared" si="13"/>
        <v>0</v>
      </c>
      <c r="J33" s="43">
        <f t="shared" si="13"/>
        <v>0</v>
      </c>
      <c r="K33" s="43">
        <f t="shared" si="13"/>
        <v>0</v>
      </c>
      <c r="L33" s="8">
        <f t="shared" si="13"/>
        <v>0</v>
      </c>
      <c r="M33" s="43">
        <f t="shared" si="13"/>
        <v>0</v>
      </c>
      <c r="N33" s="12"/>
    </row>
    <row r="34" spans="1:14">
      <c r="A34" s="13" t="s">
        <v>40</v>
      </c>
      <c r="B34" s="13" t="s">
        <v>25</v>
      </c>
      <c r="C34" s="48">
        <f t="shared" si="3"/>
        <v>144935.7</v>
      </c>
      <c r="D34" s="49">
        <f t="shared" si="12"/>
        <v>144935.7</v>
      </c>
      <c r="E34" s="50">
        <v>144935.7</v>
      </c>
      <c r="F34" s="49"/>
      <c r="G34" s="48">
        <f t="shared" ref="G34:G41" si="14">SUM(H34:K34)</f>
        <v>0</v>
      </c>
      <c r="H34" s="49"/>
      <c r="I34" s="49"/>
      <c r="J34" s="49"/>
      <c r="K34" s="49"/>
      <c r="L34" s="59"/>
      <c r="M34" s="49"/>
      <c r="N34" s="13"/>
    </row>
    <row r="35" ht="27" spans="1:14">
      <c r="A35" s="12"/>
      <c r="B35" s="12" t="s">
        <v>45</v>
      </c>
      <c r="C35" s="42">
        <f t="shared" ref="C35:M35" si="15">C36</f>
        <v>280000</v>
      </c>
      <c r="D35" s="43">
        <f t="shared" si="15"/>
        <v>0</v>
      </c>
      <c r="E35" s="43">
        <f t="shared" si="15"/>
        <v>0</v>
      </c>
      <c r="F35" s="43">
        <f t="shared" si="15"/>
        <v>0</v>
      </c>
      <c r="G35" s="42">
        <f t="shared" si="15"/>
        <v>280000</v>
      </c>
      <c r="H35" s="43">
        <f t="shared" si="15"/>
        <v>0</v>
      </c>
      <c r="I35" s="43">
        <f t="shared" si="15"/>
        <v>280000</v>
      </c>
      <c r="J35" s="43">
        <f t="shared" si="15"/>
        <v>0</v>
      </c>
      <c r="K35" s="43">
        <f t="shared" si="15"/>
        <v>0</v>
      </c>
      <c r="L35" s="43">
        <f t="shared" si="15"/>
        <v>40000</v>
      </c>
      <c r="M35" s="43">
        <f t="shared" si="15"/>
        <v>20000</v>
      </c>
      <c r="N35" s="12"/>
    </row>
    <row r="36" spans="1:14">
      <c r="A36" s="13" t="s">
        <v>40</v>
      </c>
      <c r="B36" s="13" t="s">
        <v>46</v>
      </c>
      <c r="C36" s="48">
        <f t="shared" ref="C36:C44" si="16">SUM(D36,G36)</f>
        <v>280000</v>
      </c>
      <c r="D36" s="49">
        <f t="shared" ref="D36:D44" si="17">SUM(E36:F36)</f>
        <v>0</v>
      </c>
      <c r="E36" s="49"/>
      <c r="F36" s="49"/>
      <c r="G36" s="48">
        <f t="shared" si="14"/>
        <v>280000</v>
      </c>
      <c r="H36" s="49"/>
      <c r="I36" s="49">
        <v>280000</v>
      </c>
      <c r="J36" s="49"/>
      <c r="K36" s="49"/>
      <c r="L36" s="49">
        <v>40000</v>
      </c>
      <c r="M36" s="49">
        <v>20000</v>
      </c>
      <c r="N36" s="13"/>
    </row>
    <row r="37" ht="27" spans="1:14">
      <c r="A37" s="12"/>
      <c r="B37" s="12" t="s">
        <v>47</v>
      </c>
      <c r="C37" s="42">
        <f t="shared" si="16"/>
        <v>3325095.69</v>
      </c>
      <c r="D37" s="43">
        <f t="shared" si="17"/>
        <v>3325095.69</v>
      </c>
      <c r="E37" s="43">
        <f t="shared" ref="E37:M37" si="18">SUM(E38:E41)</f>
        <v>2916095.69</v>
      </c>
      <c r="F37" s="43">
        <f t="shared" si="18"/>
        <v>409000</v>
      </c>
      <c r="G37" s="42">
        <f t="shared" si="18"/>
        <v>0</v>
      </c>
      <c r="H37" s="43">
        <f t="shared" si="18"/>
        <v>0</v>
      </c>
      <c r="I37" s="43">
        <f t="shared" si="18"/>
        <v>0</v>
      </c>
      <c r="J37" s="43">
        <f t="shared" si="18"/>
        <v>0</v>
      </c>
      <c r="K37" s="43">
        <f t="shared" si="18"/>
        <v>0</v>
      </c>
      <c r="L37" s="43">
        <f t="shared" si="18"/>
        <v>0</v>
      </c>
      <c r="M37" s="43">
        <f t="shared" si="18"/>
        <v>128000</v>
      </c>
      <c r="N37" s="12"/>
    </row>
    <row r="38" spans="1:14">
      <c r="A38" s="45" t="s">
        <v>48</v>
      </c>
      <c r="B38" s="45" t="s">
        <v>49</v>
      </c>
      <c r="C38" s="46">
        <f t="shared" si="16"/>
        <v>48000</v>
      </c>
      <c r="D38" s="47">
        <f t="shared" si="17"/>
        <v>48000</v>
      </c>
      <c r="E38" s="47"/>
      <c r="F38" s="47">
        <v>48000</v>
      </c>
      <c r="G38" s="46">
        <f t="shared" si="14"/>
        <v>0</v>
      </c>
      <c r="H38" s="47"/>
      <c r="I38" s="47"/>
      <c r="J38" s="47"/>
      <c r="K38" s="47"/>
      <c r="L38" s="58"/>
      <c r="M38" s="47">
        <v>48000</v>
      </c>
      <c r="N38" s="45"/>
    </row>
    <row r="39" spans="1:14">
      <c r="A39" s="45" t="s">
        <v>50</v>
      </c>
      <c r="B39" s="45" t="s">
        <v>51</v>
      </c>
      <c r="C39" s="46">
        <f t="shared" si="16"/>
        <v>303500</v>
      </c>
      <c r="D39" s="47">
        <f t="shared" si="17"/>
        <v>303500</v>
      </c>
      <c r="E39" s="47"/>
      <c r="F39" s="47">
        <v>303500</v>
      </c>
      <c r="G39" s="46">
        <f t="shared" si="14"/>
        <v>0</v>
      </c>
      <c r="H39" s="47"/>
      <c r="I39" s="47"/>
      <c r="J39" s="47"/>
      <c r="K39" s="47"/>
      <c r="L39" s="58"/>
      <c r="M39" s="47">
        <v>70000</v>
      </c>
      <c r="N39" s="60"/>
    </row>
    <row r="40" spans="1:14">
      <c r="A40" s="13" t="s">
        <v>48</v>
      </c>
      <c r="B40" s="13" t="s">
        <v>25</v>
      </c>
      <c r="C40" s="48">
        <f t="shared" si="16"/>
        <v>2916095.69</v>
      </c>
      <c r="D40" s="49">
        <f t="shared" si="17"/>
        <v>2916095.69</v>
      </c>
      <c r="E40" s="50">
        <v>2916095.69</v>
      </c>
      <c r="F40" s="49"/>
      <c r="G40" s="48">
        <f t="shared" si="14"/>
        <v>0</v>
      </c>
      <c r="H40" s="49"/>
      <c r="I40" s="49"/>
      <c r="J40" s="49"/>
      <c r="K40" s="49"/>
      <c r="L40" s="59"/>
      <c r="M40" s="49"/>
      <c r="N40" s="13"/>
    </row>
    <row r="41" spans="1:14">
      <c r="A41" s="45" t="s">
        <v>48</v>
      </c>
      <c r="B41" s="45" t="s">
        <v>24</v>
      </c>
      <c r="C41" s="46">
        <f t="shared" si="16"/>
        <v>57500</v>
      </c>
      <c r="D41" s="47">
        <f t="shared" si="17"/>
        <v>57500</v>
      </c>
      <c r="E41" s="47"/>
      <c r="F41" s="47">
        <v>57500</v>
      </c>
      <c r="G41" s="46">
        <f t="shared" si="14"/>
        <v>0</v>
      </c>
      <c r="H41" s="47"/>
      <c r="I41" s="47"/>
      <c r="J41" s="47"/>
      <c r="K41" s="47"/>
      <c r="L41" s="58"/>
      <c r="M41" s="47">
        <v>10000</v>
      </c>
      <c r="N41" s="45"/>
    </row>
    <row r="42" ht="27" spans="1:14">
      <c r="A42" s="12"/>
      <c r="B42" s="12" t="s">
        <v>52</v>
      </c>
      <c r="C42" s="42">
        <f t="shared" si="16"/>
        <v>16223118.38</v>
      </c>
      <c r="D42" s="43">
        <f t="shared" si="17"/>
        <v>15959618.38</v>
      </c>
      <c r="E42" s="43">
        <f t="shared" ref="E42:M42" si="19">SUM(E43:E46)</f>
        <v>12876618.38</v>
      </c>
      <c r="F42" s="43">
        <f t="shared" si="19"/>
        <v>3083000</v>
      </c>
      <c r="G42" s="42">
        <f t="shared" si="19"/>
        <v>263500</v>
      </c>
      <c r="H42" s="43">
        <f t="shared" si="19"/>
        <v>0</v>
      </c>
      <c r="I42" s="43">
        <f t="shared" si="19"/>
        <v>263500</v>
      </c>
      <c r="J42" s="43">
        <f t="shared" si="19"/>
        <v>0</v>
      </c>
      <c r="K42" s="43">
        <f t="shared" si="19"/>
        <v>0</v>
      </c>
      <c r="L42" s="43">
        <f t="shared" si="19"/>
        <v>70000</v>
      </c>
      <c r="M42" s="43">
        <f t="shared" si="19"/>
        <v>693000</v>
      </c>
      <c r="N42" s="12"/>
    </row>
    <row r="43" spans="1:14">
      <c r="A43" s="13" t="s">
        <v>53</v>
      </c>
      <c r="B43" s="13" t="s">
        <v>25</v>
      </c>
      <c r="C43" s="48">
        <f t="shared" si="16"/>
        <v>12876618.38</v>
      </c>
      <c r="D43" s="49">
        <f t="shared" si="17"/>
        <v>12876618.38</v>
      </c>
      <c r="E43" s="50">
        <v>12876618.38</v>
      </c>
      <c r="F43" s="49"/>
      <c r="G43" s="48">
        <f t="shared" ref="G43:G46" si="20">SUM(H43:K43)</f>
        <v>0</v>
      </c>
      <c r="H43" s="49"/>
      <c r="I43" s="49"/>
      <c r="J43" s="49"/>
      <c r="K43" s="49"/>
      <c r="L43" s="59"/>
      <c r="M43" s="49"/>
      <c r="N43" s="13"/>
    </row>
    <row r="44" ht="14.25" spans="1:14">
      <c r="A44" s="45" t="s">
        <v>54</v>
      </c>
      <c r="B44" s="45" t="s">
        <v>55</v>
      </c>
      <c r="C44" s="46">
        <f t="shared" si="16"/>
        <v>300000</v>
      </c>
      <c r="D44" s="47">
        <f t="shared" si="17"/>
        <v>300000</v>
      </c>
      <c r="E44" s="47"/>
      <c r="F44" s="54">
        <v>300000</v>
      </c>
      <c r="G44" s="46">
        <f t="shared" si="20"/>
        <v>0</v>
      </c>
      <c r="H44" s="47"/>
      <c r="I44" s="47"/>
      <c r="J44" s="47"/>
      <c r="K44" s="47"/>
      <c r="L44" s="58"/>
      <c r="M44" s="47">
        <v>43000</v>
      </c>
      <c r="N44" s="45"/>
    </row>
    <row r="45" ht="14.25" spans="1:14">
      <c r="A45" s="51"/>
      <c r="B45" s="55" t="s">
        <v>56</v>
      </c>
      <c r="C45" s="53"/>
      <c r="D45" s="53"/>
      <c r="E45" s="53"/>
      <c r="F45" s="54"/>
      <c r="G45" s="46">
        <f t="shared" si="20"/>
        <v>263500</v>
      </c>
      <c r="H45" s="53"/>
      <c r="I45" s="54">
        <v>263500</v>
      </c>
      <c r="J45" s="53"/>
      <c r="K45" s="53"/>
      <c r="L45" s="61"/>
      <c r="M45" s="53"/>
      <c r="N45" s="51"/>
    </row>
    <row r="46" spans="1:14">
      <c r="A46" s="45" t="s">
        <v>53</v>
      </c>
      <c r="B46" s="45" t="s">
        <v>24</v>
      </c>
      <c r="C46" s="46">
        <f t="shared" ref="C46:C109" si="21">SUM(D46,G46)</f>
        <v>2783000</v>
      </c>
      <c r="D46" s="47">
        <f t="shared" ref="D46:D58" si="22">SUM(E46:F46)</f>
        <v>2783000</v>
      </c>
      <c r="E46" s="47"/>
      <c r="F46" s="47">
        <v>2783000</v>
      </c>
      <c r="G46" s="46">
        <f t="shared" si="20"/>
        <v>0</v>
      </c>
      <c r="H46" s="47"/>
      <c r="I46" s="47"/>
      <c r="J46" s="47"/>
      <c r="K46" s="47"/>
      <c r="L46" s="47">
        <v>70000</v>
      </c>
      <c r="M46" s="47">
        <v>650000</v>
      </c>
      <c r="N46" s="45"/>
    </row>
    <row r="47" ht="27" spans="1:14">
      <c r="A47" s="12"/>
      <c r="B47" s="12" t="s">
        <v>57</v>
      </c>
      <c r="C47" s="42">
        <f t="shared" si="21"/>
        <v>4781457.32</v>
      </c>
      <c r="D47" s="43">
        <f t="shared" si="22"/>
        <v>4531457.32</v>
      </c>
      <c r="E47" s="43">
        <f t="shared" ref="E47:M47" si="23">SUM(E48:E53)</f>
        <v>3808957.32</v>
      </c>
      <c r="F47" s="43">
        <f t="shared" si="23"/>
        <v>722500</v>
      </c>
      <c r="G47" s="42">
        <f t="shared" si="23"/>
        <v>250000</v>
      </c>
      <c r="H47" s="43">
        <f t="shared" si="23"/>
        <v>0</v>
      </c>
      <c r="I47" s="43">
        <f t="shared" si="23"/>
        <v>250000</v>
      </c>
      <c r="J47" s="43">
        <f t="shared" si="23"/>
        <v>0</v>
      </c>
      <c r="K47" s="43">
        <f t="shared" si="23"/>
        <v>0</v>
      </c>
      <c r="L47" s="43">
        <f t="shared" si="23"/>
        <v>20000</v>
      </c>
      <c r="M47" s="43">
        <f t="shared" si="23"/>
        <v>330000</v>
      </c>
      <c r="N47" s="12"/>
    </row>
    <row r="48" spans="1:14">
      <c r="A48" s="45" t="s">
        <v>58</v>
      </c>
      <c r="B48" s="45" t="s">
        <v>24</v>
      </c>
      <c r="C48" s="46">
        <f t="shared" si="21"/>
        <v>97500</v>
      </c>
      <c r="D48" s="47">
        <f t="shared" si="22"/>
        <v>97500</v>
      </c>
      <c r="E48" s="47"/>
      <c r="F48" s="47">
        <v>97500</v>
      </c>
      <c r="G48" s="46">
        <f t="shared" ref="G48:G53" si="24">SUM(H48:K48)</f>
        <v>0</v>
      </c>
      <c r="H48" s="47"/>
      <c r="I48" s="47"/>
      <c r="J48" s="47"/>
      <c r="K48" s="47"/>
      <c r="L48" s="47"/>
      <c r="M48" s="47"/>
      <c r="N48" s="45"/>
    </row>
    <row r="49" spans="1:14">
      <c r="A49" s="45" t="s">
        <v>59</v>
      </c>
      <c r="B49" s="45" t="s">
        <v>60</v>
      </c>
      <c r="C49" s="46">
        <f t="shared" si="21"/>
        <v>75000</v>
      </c>
      <c r="D49" s="47">
        <f t="shared" si="22"/>
        <v>75000</v>
      </c>
      <c r="E49" s="47"/>
      <c r="F49" s="47">
        <v>75000</v>
      </c>
      <c r="G49" s="46">
        <f t="shared" si="24"/>
        <v>0</v>
      </c>
      <c r="H49" s="47"/>
      <c r="I49" s="47"/>
      <c r="J49" s="47"/>
      <c r="K49" s="47"/>
      <c r="L49" s="47"/>
      <c r="M49" s="47"/>
      <c r="N49" s="45"/>
    </row>
    <row r="50" spans="1:14">
      <c r="A50" s="13" t="s">
        <v>59</v>
      </c>
      <c r="B50" s="13" t="s">
        <v>61</v>
      </c>
      <c r="C50" s="48">
        <f t="shared" si="21"/>
        <v>50000</v>
      </c>
      <c r="D50" s="49">
        <f t="shared" si="22"/>
        <v>50000</v>
      </c>
      <c r="E50" s="49"/>
      <c r="F50" s="47">
        <v>50000</v>
      </c>
      <c r="G50" s="48">
        <f t="shared" si="24"/>
        <v>0</v>
      </c>
      <c r="H50" s="49"/>
      <c r="I50" s="49"/>
      <c r="J50" s="49"/>
      <c r="K50" s="49"/>
      <c r="L50" s="49"/>
      <c r="M50" s="49">
        <v>30000</v>
      </c>
      <c r="N50" s="13"/>
    </row>
    <row r="51" spans="1:14">
      <c r="A51" s="45" t="s">
        <v>59</v>
      </c>
      <c r="B51" s="45" t="s">
        <v>62</v>
      </c>
      <c r="C51" s="46">
        <f t="shared" si="21"/>
        <v>250000</v>
      </c>
      <c r="D51" s="47">
        <f t="shared" si="22"/>
        <v>0</v>
      </c>
      <c r="E51" s="47"/>
      <c r="F51" s="47"/>
      <c r="G51" s="46">
        <f t="shared" si="24"/>
        <v>250000</v>
      </c>
      <c r="H51" s="47"/>
      <c r="I51" s="47">
        <v>250000</v>
      </c>
      <c r="J51" s="47"/>
      <c r="K51" s="47"/>
      <c r="L51" s="47"/>
      <c r="M51" s="47">
        <v>100000</v>
      </c>
      <c r="N51" s="45"/>
    </row>
    <row r="52" spans="1:14">
      <c r="A52" s="45" t="s">
        <v>58</v>
      </c>
      <c r="B52" s="45" t="s">
        <v>63</v>
      </c>
      <c r="C52" s="46">
        <f t="shared" si="21"/>
        <v>500000</v>
      </c>
      <c r="D52" s="47">
        <f t="shared" si="22"/>
        <v>500000</v>
      </c>
      <c r="E52" s="47"/>
      <c r="F52" s="47">
        <v>500000</v>
      </c>
      <c r="G52" s="46">
        <f t="shared" si="24"/>
        <v>0</v>
      </c>
      <c r="H52" s="47"/>
      <c r="I52" s="47"/>
      <c r="J52" s="47"/>
      <c r="K52" s="47"/>
      <c r="L52" s="47">
        <v>20000</v>
      </c>
      <c r="M52" s="47">
        <v>200000</v>
      </c>
      <c r="N52" s="45"/>
    </row>
    <row r="53" spans="1:14">
      <c r="A53" s="13" t="s">
        <v>58</v>
      </c>
      <c r="B53" s="13" t="s">
        <v>25</v>
      </c>
      <c r="C53" s="48">
        <f t="shared" si="21"/>
        <v>3808957.32</v>
      </c>
      <c r="D53" s="49">
        <f t="shared" si="22"/>
        <v>3808957.32</v>
      </c>
      <c r="E53" s="50">
        <v>3808957.32</v>
      </c>
      <c r="F53" s="49"/>
      <c r="G53" s="48">
        <f t="shared" si="24"/>
        <v>0</v>
      </c>
      <c r="H53" s="49"/>
      <c r="I53" s="49"/>
      <c r="J53" s="49"/>
      <c r="K53" s="49"/>
      <c r="L53" s="49"/>
      <c r="M53" s="49"/>
      <c r="N53" s="13"/>
    </row>
    <row r="54" ht="27" spans="1:14">
      <c r="A54" s="12"/>
      <c r="B54" s="12" t="s">
        <v>64</v>
      </c>
      <c r="C54" s="42">
        <f t="shared" si="21"/>
        <v>3706898.79</v>
      </c>
      <c r="D54" s="43">
        <f t="shared" si="22"/>
        <v>2646898.79</v>
      </c>
      <c r="E54" s="43">
        <f t="shared" ref="E54:M54" si="25">SUM(E55:E61)</f>
        <v>2234398.79</v>
      </c>
      <c r="F54" s="43">
        <f t="shared" si="25"/>
        <v>412500</v>
      </c>
      <c r="G54" s="42">
        <f t="shared" si="25"/>
        <v>1060000</v>
      </c>
      <c r="H54" s="43">
        <f t="shared" si="25"/>
        <v>60000</v>
      </c>
      <c r="I54" s="43">
        <f t="shared" si="25"/>
        <v>1000000</v>
      </c>
      <c r="J54" s="43">
        <f t="shared" si="25"/>
        <v>0</v>
      </c>
      <c r="K54" s="43">
        <f t="shared" si="25"/>
        <v>0</v>
      </c>
      <c r="L54" s="43">
        <f t="shared" si="25"/>
        <v>2000</v>
      </c>
      <c r="M54" s="43">
        <f t="shared" si="25"/>
        <v>211500</v>
      </c>
      <c r="N54" s="12"/>
    </row>
    <row r="55" ht="14.25" spans="1:14">
      <c r="A55" s="45" t="s">
        <v>65</v>
      </c>
      <c r="B55" s="45" t="s">
        <v>66</v>
      </c>
      <c r="C55" s="46">
        <f t="shared" si="21"/>
        <v>120000</v>
      </c>
      <c r="D55" s="47">
        <f t="shared" si="22"/>
        <v>120000</v>
      </c>
      <c r="E55" s="47"/>
      <c r="F55" s="56">
        <v>120000</v>
      </c>
      <c r="G55" s="46">
        <f t="shared" ref="G55:G61" si="26">SUM(H55:K55)</f>
        <v>0</v>
      </c>
      <c r="H55" s="47"/>
      <c r="I55" s="47"/>
      <c r="J55" s="47"/>
      <c r="K55" s="47"/>
      <c r="L55" s="47"/>
      <c r="M55" s="47">
        <v>100000</v>
      </c>
      <c r="N55" s="45"/>
    </row>
    <row r="56" ht="14.25" spans="1:14">
      <c r="A56" s="45" t="s">
        <v>65</v>
      </c>
      <c r="B56" s="45" t="s">
        <v>67</v>
      </c>
      <c r="C56" s="46">
        <f t="shared" si="21"/>
        <v>60000</v>
      </c>
      <c r="D56" s="47">
        <f t="shared" si="22"/>
        <v>0</v>
      </c>
      <c r="E56" s="47"/>
      <c r="F56" s="47"/>
      <c r="G56" s="46">
        <f t="shared" si="26"/>
        <v>60000</v>
      </c>
      <c r="H56" s="56">
        <v>60000</v>
      </c>
      <c r="I56" s="47"/>
      <c r="J56" s="47"/>
      <c r="K56" s="47"/>
      <c r="L56" s="47"/>
      <c r="M56" s="47"/>
      <c r="N56" s="45"/>
    </row>
    <row r="57" ht="14.25" spans="1:14">
      <c r="A57" s="45" t="s">
        <v>65</v>
      </c>
      <c r="B57" s="57" t="s">
        <v>68</v>
      </c>
      <c r="C57" s="46">
        <f t="shared" si="21"/>
        <v>150000</v>
      </c>
      <c r="D57" s="47">
        <f t="shared" si="22"/>
        <v>150000</v>
      </c>
      <c r="E57" s="47"/>
      <c r="F57" s="56">
        <v>150000</v>
      </c>
      <c r="G57" s="46">
        <f t="shared" si="26"/>
        <v>0</v>
      </c>
      <c r="H57" s="47"/>
      <c r="I57" s="47"/>
      <c r="J57" s="47"/>
      <c r="K57" s="47"/>
      <c r="L57" s="47"/>
      <c r="M57" s="47">
        <v>100000</v>
      </c>
      <c r="N57" s="45"/>
    </row>
    <row r="58" ht="14.25" spans="1:14">
      <c r="A58" s="45" t="s">
        <v>65</v>
      </c>
      <c r="B58" s="45" t="s">
        <v>69</v>
      </c>
      <c r="C58" s="46">
        <f t="shared" si="21"/>
        <v>90000</v>
      </c>
      <c r="D58" s="47">
        <f t="shared" si="22"/>
        <v>90000</v>
      </c>
      <c r="E58" s="47"/>
      <c r="F58" s="56">
        <v>90000</v>
      </c>
      <c r="G58" s="46">
        <f t="shared" si="26"/>
        <v>0</v>
      </c>
      <c r="H58" s="47"/>
      <c r="I58" s="47"/>
      <c r="J58" s="47"/>
      <c r="K58" s="47"/>
      <c r="L58" s="47"/>
      <c r="M58" s="47"/>
      <c r="N58" s="45"/>
    </row>
    <row r="59" ht="14.25" spans="1:14">
      <c r="A59" s="45" t="s">
        <v>65</v>
      </c>
      <c r="B59" s="57" t="s">
        <v>70</v>
      </c>
      <c r="C59" s="46">
        <f t="shared" si="21"/>
        <v>1000000</v>
      </c>
      <c r="D59" s="47"/>
      <c r="E59" s="47"/>
      <c r="F59" s="56"/>
      <c r="G59" s="46">
        <f t="shared" si="26"/>
        <v>1000000</v>
      </c>
      <c r="H59" s="47"/>
      <c r="I59" s="56">
        <v>1000000</v>
      </c>
      <c r="J59" s="47"/>
      <c r="K59" s="47"/>
      <c r="L59" s="47"/>
      <c r="M59" s="47"/>
      <c r="N59" s="45"/>
    </row>
    <row r="60" spans="1:14">
      <c r="A60" s="45" t="s">
        <v>71</v>
      </c>
      <c r="B60" s="45" t="s">
        <v>24</v>
      </c>
      <c r="C60" s="46">
        <f t="shared" si="21"/>
        <v>52500</v>
      </c>
      <c r="D60" s="47">
        <f t="shared" ref="D60:D108" si="27">SUM(E60:F60)</f>
        <v>52500</v>
      </c>
      <c r="E60" s="47"/>
      <c r="F60" s="47">
        <v>52500</v>
      </c>
      <c r="G60" s="46">
        <f t="shared" si="26"/>
        <v>0</v>
      </c>
      <c r="H60" s="47"/>
      <c r="I60" s="47"/>
      <c r="J60" s="47"/>
      <c r="K60" s="47"/>
      <c r="L60" s="47">
        <v>2000</v>
      </c>
      <c r="M60" s="47">
        <v>11500</v>
      </c>
      <c r="N60" s="45"/>
    </row>
    <row r="61" spans="1:14">
      <c r="A61" s="13" t="s">
        <v>71</v>
      </c>
      <c r="B61" s="13" t="s">
        <v>25</v>
      </c>
      <c r="C61" s="48">
        <f t="shared" si="21"/>
        <v>2234398.79</v>
      </c>
      <c r="D61" s="49">
        <f t="shared" si="27"/>
        <v>2234398.79</v>
      </c>
      <c r="E61" s="50">
        <v>2234398.79</v>
      </c>
      <c r="F61" s="49"/>
      <c r="G61" s="48">
        <f t="shared" si="26"/>
        <v>0</v>
      </c>
      <c r="H61" s="49"/>
      <c r="I61" s="49"/>
      <c r="J61" s="49"/>
      <c r="K61" s="49"/>
      <c r="L61" s="59"/>
      <c r="M61" s="49"/>
      <c r="N61" s="13"/>
    </row>
    <row r="62" ht="27" spans="1:14">
      <c r="A62" s="12"/>
      <c r="B62" s="12" t="s">
        <v>72</v>
      </c>
      <c r="C62" s="42">
        <f t="shared" si="21"/>
        <v>8232335.73</v>
      </c>
      <c r="D62" s="43">
        <f t="shared" si="27"/>
        <v>3633935.73</v>
      </c>
      <c r="E62" s="43">
        <f t="shared" ref="E62:M62" si="28">SUM(E63:E68)</f>
        <v>2437185.73</v>
      </c>
      <c r="F62" s="43">
        <f t="shared" si="28"/>
        <v>1196750</v>
      </c>
      <c r="G62" s="42">
        <f t="shared" si="28"/>
        <v>4598400</v>
      </c>
      <c r="H62" s="43">
        <f t="shared" si="28"/>
        <v>4598400</v>
      </c>
      <c r="I62" s="43">
        <f t="shared" si="28"/>
        <v>0</v>
      </c>
      <c r="J62" s="43">
        <f t="shared" si="28"/>
        <v>0</v>
      </c>
      <c r="K62" s="43">
        <f t="shared" si="28"/>
        <v>0</v>
      </c>
      <c r="L62" s="43">
        <f t="shared" si="28"/>
        <v>10000</v>
      </c>
      <c r="M62" s="43">
        <f t="shared" si="28"/>
        <v>150000</v>
      </c>
      <c r="N62" s="12"/>
    </row>
    <row r="63" ht="14.25" spans="1:14">
      <c r="A63" s="45" t="s">
        <v>19</v>
      </c>
      <c r="B63" s="45" t="s">
        <v>73</v>
      </c>
      <c r="C63" s="46">
        <f t="shared" si="21"/>
        <v>4598400</v>
      </c>
      <c r="D63" s="47">
        <f t="shared" si="27"/>
        <v>0</v>
      </c>
      <c r="E63" s="47"/>
      <c r="F63" s="47"/>
      <c r="G63" s="46">
        <f t="shared" ref="G63:G68" si="29">SUM(H63:K63)</f>
        <v>4598400</v>
      </c>
      <c r="H63" s="56">
        <v>4598400</v>
      </c>
      <c r="I63" s="47"/>
      <c r="J63" s="47"/>
      <c r="K63" s="47"/>
      <c r="L63" s="58"/>
      <c r="M63" s="47"/>
      <c r="N63" s="45"/>
    </row>
    <row r="64" ht="14.25" spans="1:14">
      <c r="A64" s="45" t="s">
        <v>19</v>
      </c>
      <c r="B64" s="45" t="s">
        <v>74</v>
      </c>
      <c r="C64" s="46">
        <f t="shared" si="21"/>
        <v>390000</v>
      </c>
      <c r="D64" s="47">
        <f t="shared" si="27"/>
        <v>390000</v>
      </c>
      <c r="E64" s="47"/>
      <c r="F64" s="56">
        <v>390000</v>
      </c>
      <c r="G64" s="46">
        <f t="shared" si="29"/>
        <v>0</v>
      </c>
      <c r="H64" s="47"/>
      <c r="I64" s="47"/>
      <c r="J64" s="47"/>
      <c r="K64" s="47"/>
      <c r="L64" s="58"/>
      <c r="M64" s="47">
        <v>100000</v>
      </c>
      <c r="N64" s="45"/>
    </row>
    <row r="65" ht="14.25" spans="1:14">
      <c r="A65" s="45" t="s">
        <v>19</v>
      </c>
      <c r="B65" s="45" t="s">
        <v>75</v>
      </c>
      <c r="C65" s="46">
        <f t="shared" si="21"/>
        <v>150000</v>
      </c>
      <c r="D65" s="47">
        <f t="shared" si="27"/>
        <v>150000</v>
      </c>
      <c r="E65" s="47"/>
      <c r="F65" s="56">
        <v>150000</v>
      </c>
      <c r="G65" s="46">
        <f t="shared" si="29"/>
        <v>0</v>
      </c>
      <c r="H65" s="47"/>
      <c r="I65" s="47"/>
      <c r="J65" s="47"/>
      <c r="K65" s="47"/>
      <c r="L65" s="58"/>
      <c r="M65" s="47"/>
      <c r="N65" s="45"/>
    </row>
    <row r="66" ht="14.25" spans="1:14">
      <c r="A66" s="45" t="s">
        <v>19</v>
      </c>
      <c r="B66" s="45" t="s">
        <v>76</v>
      </c>
      <c r="C66" s="46">
        <f t="shared" si="21"/>
        <v>200000</v>
      </c>
      <c r="D66" s="47">
        <f t="shared" si="27"/>
        <v>200000</v>
      </c>
      <c r="E66" s="47"/>
      <c r="F66" s="56">
        <v>200000</v>
      </c>
      <c r="G66" s="46">
        <f t="shared" si="29"/>
        <v>0</v>
      </c>
      <c r="H66" s="47"/>
      <c r="I66" s="47"/>
      <c r="J66" s="47"/>
      <c r="K66" s="47"/>
      <c r="L66" s="58"/>
      <c r="M66" s="47">
        <v>50000</v>
      </c>
      <c r="N66" s="45"/>
    </row>
    <row r="67" spans="1:14">
      <c r="A67" s="45" t="s">
        <v>23</v>
      </c>
      <c r="B67" s="45" t="s">
        <v>25</v>
      </c>
      <c r="C67" s="46">
        <f t="shared" si="21"/>
        <v>2437185.73</v>
      </c>
      <c r="D67" s="47">
        <f t="shared" si="27"/>
        <v>2437185.73</v>
      </c>
      <c r="E67" s="50">
        <v>2437185.73</v>
      </c>
      <c r="F67" s="47"/>
      <c r="G67" s="46">
        <f t="shared" si="29"/>
        <v>0</v>
      </c>
      <c r="H67" s="47"/>
      <c r="I67" s="47"/>
      <c r="J67" s="47"/>
      <c r="K67" s="47"/>
      <c r="L67" s="58"/>
      <c r="M67" s="47"/>
      <c r="N67" s="45"/>
    </row>
    <row r="68" spans="1:14">
      <c r="A68" s="45" t="s">
        <v>23</v>
      </c>
      <c r="B68" s="45" t="s">
        <v>24</v>
      </c>
      <c r="C68" s="46">
        <f t="shared" si="21"/>
        <v>456750</v>
      </c>
      <c r="D68" s="47">
        <f t="shared" si="27"/>
        <v>456750</v>
      </c>
      <c r="E68" s="47"/>
      <c r="F68" s="47">
        <v>456750</v>
      </c>
      <c r="G68" s="46">
        <f t="shared" si="29"/>
        <v>0</v>
      </c>
      <c r="H68" s="47"/>
      <c r="I68" s="47"/>
      <c r="J68" s="47"/>
      <c r="K68" s="47"/>
      <c r="L68" s="47">
        <v>10000</v>
      </c>
      <c r="M68" s="47"/>
      <c r="N68" s="45"/>
    </row>
    <row r="69" ht="27" spans="1:14">
      <c r="A69" s="12"/>
      <c r="B69" s="12" t="s">
        <v>77</v>
      </c>
      <c r="C69" s="42">
        <f t="shared" si="21"/>
        <v>1374049.15</v>
      </c>
      <c r="D69" s="43">
        <f t="shared" si="27"/>
        <v>1354049.15</v>
      </c>
      <c r="E69" s="43">
        <f t="shared" ref="E69:M69" si="30">SUM(E70:E74)</f>
        <v>1256549.15</v>
      </c>
      <c r="F69" s="43">
        <f t="shared" si="30"/>
        <v>97500</v>
      </c>
      <c r="G69" s="42">
        <f t="shared" si="30"/>
        <v>20000</v>
      </c>
      <c r="H69" s="43">
        <f t="shared" si="30"/>
        <v>0</v>
      </c>
      <c r="I69" s="43">
        <f t="shared" si="30"/>
        <v>20000</v>
      </c>
      <c r="J69" s="43">
        <f t="shared" si="30"/>
        <v>0</v>
      </c>
      <c r="K69" s="43">
        <f t="shared" si="30"/>
        <v>0</v>
      </c>
      <c r="L69" s="43">
        <f t="shared" si="30"/>
        <v>0</v>
      </c>
      <c r="M69" s="43">
        <f t="shared" si="30"/>
        <v>15000</v>
      </c>
      <c r="N69" s="12"/>
    </row>
    <row r="70" ht="14.25" spans="1:14">
      <c r="A70" s="45" t="s">
        <v>78</v>
      </c>
      <c r="B70" s="45" t="s">
        <v>79</v>
      </c>
      <c r="C70" s="46">
        <f t="shared" si="21"/>
        <v>20000</v>
      </c>
      <c r="D70" s="47">
        <f t="shared" si="27"/>
        <v>0</v>
      </c>
      <c r="E70" s="47"/>
      <c r="F70" s="47"/>
      <c r="G70" s="46">
        <f t="shared" ref="G70:G74" si="31">SUM(H70:K70)</f>
        <v>20000</v>
      </c>
      <c r="H70" s="47"/>
      <c r="I70" s="54">
        <v>20000</v>
      </c>
      <c r="J70" s="47"/>
      <c r="K70" s="47"/>
      <c r="L70" s="58"/>
      <c r="M70" s="47">
        <v>5000</v>
      </c>
      <c r="N70" s="45"/>
    </row>
    <row r="71" ht="14.25" spans="1:14">
      <c r="A71" s="45" t="s">
        <v>78</v>
      </c>
      <c r="B71" s="62" t="s">
        <v>80</v>
      </c>
      <c r="C71" s="46">
        <f t="shared" si="21"/>
        <v>30000</v>
      </c>
      <c r="D71" s="47">
        <f t="shared" si="27"/>
        <v>30000</v>
      </c>
      <c r="E71" s="47"/>
      <c r="F71" s="54">
        <v>30000</v>
      </c>
      <c r="G71" s="46">
        <f t="shared" si="31"/>
        <v>0</v>
      </c>
      <c r="H71" s="47"/>
      <c r="I71" s="47"/>
      <c r="J71" s="47"/>
      <c r="K71" s="47"/>
      <c r="L71" s="58"/>
      <c r="M71" s="47"/>
      <c r="N71" s="45"/>
    </row>
    <row r="72" ht="14.25" spans="1:14">
      <c r="A72" s="45" t="s">
        <v>78</v>
      </c>
      <c r="B72" s="45" t="s">
        <v>81</v>
      </c>
      <c r="C72" s="46">
        <f t="shared" si="21"/>
        <v>40000</v>
      </c>
      <c r="D72" s="47">
        <f t="shared" si="27"/>
        <v>40000</v>
      </c>
      <c r="E72" s="47"/>
      <c r="F72" s="54">
        <v>40000</v>
      </c>
      <c r="G72" s="46">
        <f t="shared" si="31"/>
        <v>0</v>
      </c>
      <c r="H72" s="47"/>
      <c r="I72" s="47"/>
      <c r="J72" s="47"/>
      <c r="K72" s="47"/>
      <c r="L72" s="58"/>
      <c r="M72" s="47">
        <v>10000</v>
      </c>
      <c r="N72" s="45"/>
    </row>
    <row r="73" spans="1:14">
      <c r="A73" s="45" t="s">
        <v>82</v>
      </c>
      <c r="B73" s="45" t="s">
        <v>24</v>
      </c>
      <c r="C73" s="46">
        <f t="shared" si="21"/>
        <v>27500</v>
      </c>
      <c r="D73" s="47">
        <f t="shared" si="27"/>
        <v>27500</v>
      </c>
      <c r="E73" s="47"/>
      <c r="F73" s="47">
        <v>27500</v>
      </c>
      <c r="G73" s="46">
        <f t="shared" si="31"/>
        <v>0</v>
      </c>
      <c r="H73" s="47"/>
      <c r="I73" s="47"/>
      <c r="J73" s="47"/>
      <c r="K73" s="47"/>
      <c r="L73" s="58"/>
      <c r="M73" s="47"/>
      <c r="N73" s="45"/>
    </row>
    <row r="74" spans="1:14">
      <c r="A74" s="13" t="s">
        <v>82</v>
      </c>
      <c r="B74" s="13" t="s">
        <v>25</v>
      </c>
      <c r="C74" s="48">
        <f t="shared" si="21"/>
        <v>1256549.15</v>
      </c>
      <c r="D74" s="49">
        <f t="shared" si="27"/>
        <v>1256549.15</v>
      </c>
      <c r="E74" s="50">
        <v>1256549.15</v>
      </c>
      <c r="F74" s="49"/>
      <c r="G74" s="48">
        <f t="shared" si="31"/>
        <v>0</v>
      </c>
      <c r="H74" s="49"/>
      <c r="I74" s="49"/>
      <c r="J74" s="49"/>
      <c r="K74" s="49"/>
      <c r="L74" s="59"/>
      <c r="M74" s="49"/>
      <c r="N74" s="13"/>
    </row>
    <row r="75" ht="27" spans="1:14">
      <c r="A75" s="12"/>
      <c r="B75" s="12" t="s">
        <v>83</v>
      </c>
      <c r="C75" s="42">
        <f t="shared" si="21"/>
        <v>2080472.55</v>
      </c>
      <c r="D75" s="43">
        <f t="shared" si="27"/>
        <v>2080472.55</v>
      </c>
      <c r="E75" s="43">
        <f t="shared" ref="E75:M75" si="32">SUM(E76:E80)</f>
        <v>1942972.55</v>
      </c>
      <c r="F75" s="43">
        <f t="shared" si="32"/>
        <v>137500</v>
      </c>
      <c r="G75" s="42">
        <f t="shared" si="32"/>
        <v>0</v>
      </c>
      <c r="H75" s="43">
        <f t="shared" si="32"/>
        <v>0</v>
      </c>
      <c r="I75" s="43">
        <f t="shared" si="32"/>
        <v>0</v>
      </c>
      <c r="J75" s="43">
        <f t="shared" si="32"/>
        <v>0</v>
      </c>
      <c r="K75" s="43">
        <f t="shared" si="32"/>
        <v>0</v>
      </c>
      <c r="L75" s="43">
        <f t="shared" si="32"/>
        <v>0</v>
      </c>
      <c r="M75" s="43">
        <f t="shared" si="32"/>
        <v>40000</v>
      </c>
      <c r="N75" s="12"/>
    </row>
    <row r="76" spans="1:14">
      <c r="A76" s="45" t="s">
        <v>19</v>
      </c>
      <c r="B76" s="45" t="s">
        <v>84</v>
      </c>
      <c r="C76" s="46">
        <f t="shared" si="21"/>
        <v>10000</v>
      </c>
      <c r="D76" s="47">
        <f t="shared" si="27"/>
        <v>10000</v>
      </c>
      <c r="E76" s="47"/>
      <c r="F76" s="47">
        <v>10000</v>
      </c>
      <c r="G76" s="46">
        <f t="shared" ref="G76:G80" si="33">SUM(H76:K76)</f>
        <v>0</v>
      </c>
      <c r="H76" s="47"/>
      <c r="I76" s="47"/>
      <c r="J76" s="47"/>
      <c r="K76" s="47"/>
      <c r="L76" s="58"/>
      <c r="M76" s="47">
        <v>5000</v>
      </c>
      <c r="N76" s="45"/>
    </row>
    <row r="77" spans="1:14">
      <c r="A77" s="45" t="s">
        <v>19</v>
      </c>
      <c r="B77" s="45" t="s">
        <v>85</v>
      </c>
      <c r="C77" s="46">
        <f t="shared" si="21"/>
        <v>32000</v>
      </c>
      <c r="D77" s="47">
        <f t="shared" si="27"/>
        <v>32000</v>
      </c>
      <c r="E77" s="47"/>
      <c r="F77" s="47">
        <v>32000</v>
      </c>
      <c r="G77" s="46">
        <f t="shared" si="33"/>
        <v>0</v>
      </c>
      <c r="H77" s="47"/>
      <c r="I77" s="47"/>
      <c r="J77" s="47"/>
      <c r="K77" s="47"/>
      <c r="L77" s="58"/>
      <c r="M77" s="47">
        <v>25000</v>
      </c>
      <c r="N77" s="45"/>
    </row>
    <row r="78" spans="1:14">
      <c r="A78" s="45" t="s">
        <v>19</v>
      </c>
      <c r="B78" s="45" t="s">
        <v>86</v>
      </c>
      <c r="C78" s="46">
        <f t="shared" si="21"/>
        <v>48000</v>
      </c>
      <c r="D78" s="47">
        <f t="shared" si="27"/>
        <v>48000</v>
      </c>
      <c r="E78" s="47"/>
      <c r="F78" s="47">
        <v>48000</v>
      </c>
      <c r="G78" s="46">
        <f t="shared" si="33"/>
        <v>0</v>
      </c>
      <c r="H78" s="47"/>
      <c r="I78" s="47"/>
      <c r="J78" s="47"/>
      <c r="K78" s="47"/>
      <c r="L78" s="58"/>
      <c r="M78" s="47"/>
      <c r="N78" s="45"/>
    </row>
    <row r="79" spans="1:14">
      <c r="A79" s="45" t="s">
        <v>23</v>
      </c>
      <c r="B79" s="45" t="s">
        <v>24</v>
      </c>
      <c r="C79" s="46">
        <f t="shared" si="21"/>
        <v>47500</v>
      </c>
      <c r="D79" s="47">
        <f t="shared" si="27"/>
        <v>47500</v>
      </c>
      <c r="E79" s="47"/>
      <c r="F79" s="47">
        <v>47500</v>
      </c>
      <c r="G79" s="46">
        <f t="shared" si="33"/>
        <v>0</v>
      </c>
      <c r="H79" s="47"/>
      <c r="I79" s="47"/>
      <c r="J79" s="47"/>
      <c r="K79" s="47"/>
      <c r="L79" s="58"/>
      <c r="M79" s="47">
        <v>10000</v>
      </c>
      <c r="N79" s="45"/>
    </row>
    <row r="80" spans="1:14">
      <c r="A80" s="13" t="s">
        <v>23</v>
      </c>
      <c r="B80" s="13" t="s">
        <v>25</v>
      </c>
      <c r="C80" s="48">
        <f t="shared" si="21"/>
        <v>1942972.55</v>
      </c>
      <c r="D80" s="49">
        <f t="shared" si="27"/>
        <v>1942972.55</v>
      </c>
      <c r="E80" s="50">
        <v>1942972.55</v>
      </c>
      <c r="F80" s="49"/>
      <c r="G80" s="48">
        <f t="shared" si="33"/>
        <v>0</v>
      </c>
      <c r="H80" s="49"/>
      <c r="I80" s="49"/>
      <c r="J80" s="49"/>
      <c r="K80" s="49"/>
      <c r="L80" s="59"/>
      <c r="M80" s="49"/>
      <c r="N80" s="13"/>
    </row>
    <row r="81" spans="1:14">
      <c r="A81" s="12"/>
      <c r="B81" s="12" t="s">
        <v>87</v>
      </c>
      <c r="C81" s="42">
        <f t="shared" si="21"/>
        <v>1900178.4</v>
      </c>
      <c r="D81" s="43">
        <f t="shared" si="27"/>
        <v>1400178.4</v>
      </c>
      <c r="E81" s="43">
        <f t="shared" ref="E81:M81" si="34">SUM(E82:E84)</f>
        <v>1367678.4</v>
      </c>
      <c r="F81" s="43">
        <f t="shared" si="34"/>
        <v>32500</v>
      </c>
      <c r="G81" s="42">
        <f t="shared" si="34"/>
        <v>500000</v>
      </c>
      <c r="H81" s="43">
        <f t="shared" si="34"/>
        <v>0</v>
      </c>
      <c r="I81" s="43">
        <f t="shared" si="34"/>
        <v>500000</v>
      </c>
      <c r="J81" s="43">
        <f t="shared" si="34"/>
        <v>0</v>
      </c>
      <c r="K81" s="43">
        <f t="shared" si="34"/>
        <v>0</v>
      </c>
      <c r="L81" s="43">
        <f t="shared" si="34"/>
        <v>0</v>
      </c>
      <c r="M81" s="43">
        <f t="shared" si="34"/>
        <v>115000</v>
      </c>
      <c r="N81" s="12"/>
    </row>
    <row r="82" spans="1:14">
      <c r="A82" s="45" t="s">
        <v>40</v>
      </c>
      <c r="B82" s="45" t="s">
        <v>24</v>
      </c>
      <c r="C82" s="46">
        <f t="shared" si="21"/>
        <v>32500</v>
      </c>
      <c r="D82" s="47">
        <f t="shared" si="27"/>
        <v>32500</v>
      </c>
      <c r="E82" s="47"/>
      <c r="F82" s="47">
        <v>32500</v>
      </c>
      <c r="G82" s="46">
        <f t="shared" ref="G82:G84" si="35">SUM(H82:K82)</f>
        <v>0</v>
      </c>
      <c r="H82" s="47"/>
      <c r="I82" s="47"/>
      <c r="J82" s="47"/>
      <c r="K82" s="47"/>
      <c r="L82" s="58"/>
      <c r="M82" s="47"/>
      <c r="N82" s="45"/>
    </row>
    <row r="83" spans="1:14">
      <c r="A83" s="45" t="s">
        <v>40</v>
      </c>
      <c r="B83" s="45" t="s">
        <v>88</v>
      </c>
      <c r="C83" s="46">
        <f t="shared" si="21"/>
        <v>500000</v>
      </c>
      <c r="D83" s="47">
        <f t="shared" si="27"/>
        <v>0</v>
      </c>
      <c r="E83" s="47"/>
      <c r="F83" s="47"/>
      <c r="G83" s="46">
        <f t="shared" si="35"/>
        <v>500000</v>
      </c>
      <c r="H83" s="47"/>
      <c r="I83" s="47">
        <v>500000</v>
      </c>
      <c r="J83" s="47"/>
      <c r="K83" s="47"/>
      <c r="L83" s="58"/>
      <c r="M83" s="47">
        <v>115000</v>
      </c>
      <c r="N83" s="45"/>
    </row>
    <row r="84" spans="1:14">
      <c r="A84" s="13" t="s">
        <v>40</v>
      </c>
      <c r="B84" s="13" t="s">
        <v>25</v>
      </c>
      <c r="C84" s="48">
        <f t="shared" si="21"/>
        <v>1367678.4</v>
      </c>
      <c r="D84" s="49">
        <f t="shared" si="27"/>
        <v>1367678.4</v>
      </c>
      <c r="E84" s="50">
        <v>1367678.4</v>
      </c>
      <c r="F84" s="49"/>
      <c r="G84" s="48">
        <f t="shared" si="35"/>
        <v>0</v>
      </c>
      <c r="H84" s="49"/>
      <c r="I84" s="49"/>
      <c r="J84" s="49"/>
      <c r="K84" s="49"/>
      <c r="L84" s="59"/>
      <c r="M84" s="49"/>
      <c r="N84" s="13"/>
    </row>
    <row r="85" ht="27" spans="1:14">
      <c r="A85" s="12"/>
      <c r="B85" s="12" t="s">
        <v>89</v>
      </c>
      <c r="C85" s="42">
        <f t="shared" si="21"/>
        <v>8109902.25</v>
      </c>
      <c r="D85" s="43">
        <f t="shared" si="27"/>
        <v>8109902.25</v>
      </c>
      <c r="E85" s="43">
        <f t="shared" ref="E85:M85" si="36">SUM(E86:E93)</f>
        <v>2367402.25</v>
      </c>
      <c r="F85" s="43">
        <f t="shared" si="36"/>
        <v>5742500</v>
      </c>
      <c r="G85" s="42">
        <f t="shared" si="36"/>
        <v>0</v>
      </c>
      <c r="H85" s="43">
        <f t="shared" si="36"/>
        <v>0</v>
      </c>
      <c r="I85" s="43">
        <f t="shared" si="36"/>
        <v>0</v>
      </c>
      <c r="J85" s="43">
        <f t="shared" si="36"/>
        <v>0</v>
      </c>
      <c r="K85" s="43">
        <f t="shared" si="36"/>
        <v>0</v>
      </c>
      <c r="L85" s="43">
        <f t="shared" si="36"/>
        <v>1680000</v>
      </c>
      <c r="M85" s="43">
        <f t="shared" si="36"/>
        <v>1320000</v>
      </c>
      <c r="N85" s="12"/>
    </row>
    <row r="86" ht="14.25" spans="1:14">
      <c r="A86" s="45" t="s">
        <v>90</v>
      </c>
      <c r="B86" s="45" t="s">
        <v>91</v>
      </c>
      <c r="C86" s="46">
        <f t="shared" si="21"/>
        <v>700000</v>
      </c>
      <c r="D86" s="47">
        <f t="shared" si="27"/>
        <v>700000</v>
      </c>
      <c r="E86" s="47"/>
      <c r="F86" s="56">
        <v>700000</v>
      </c>
      <c r="G86" s="46">
        <f t="shared" ref="G86:G93" si="37">SUM(H86:K86)</f>
        <v>0</v>
      </c>
      <c r="H86" s="47"/>
      <c r="I86" s="47"/>
      <c r="J86" s="47"/>
      <c r="K86" s="47"/>
      <c r="L86" s="58"/>
      <c r="M86" s="47">
        <v>350000</v>
      </c>
      <c r="N86" s="45"/>
    </row>
    <row r="87" ht="14.25" spans="1:14">
      <c r="A87" s="45" t="s">
        <v>90</v>
      </c>
      <c r="B87" s="45" t="s">
        <v>92</v>
      </c>
      <c r="C87" s="46">
        <f t="shared" si="21"/>
        <v>1030000</v>
      </c>
      <c r="D87" s="47">
        <f t="shared" si="27"/>
        <v>1030000</v>
      </c>
      <c r="E87" s="47"/>
      <c r="F87" s="56">
        <v>1030000</v>
      </c>
      <c r="G87" s="46">
        <f t="shared" si="37"/>
        <v>0</v>
      </c>
      <c r="H87" s="47"/>
      <c r="I87" s="47"/>
      <c r="J87" s="47"/>
      <c r="K87" s="47"/>
      <c r="L87" s="47">
        <v>1080000</v>
      </c>
      <c r="M87" s="47"/>
      <c r="N87" s="45"/>
    </row>
    <row r="88" ht="14.25" spans="1:14">
      <c r="A88" s="45" t="s">
        <v>90</v>
      </c>
      <c r="B88" s="45" t="s">
        <v>93</v>
      </c>
      <c r="C88" s="46">
        <f t="shared" si="21"/>
        <v>600000</v>
      </c>
      <c r="D88" s="47">
        <f t="shared" si="27"/>
        <v>600000</v>
      </c>
      <c r="E88" s="47"/>
      <c r="F88" s="56">
        <v>600000</v>
      </c>
      <c r="G88" s="46">
        <f t="shared" si="37"/>
        <v>0</v>
      </c>
      <c r="H88" s="47"/>
      <c r="I88" s="47"/>
      <c r="J88" s="47"/>
      <c r="K88" s="47"/>
      <c r="L88" s="47">
        <v>600000</v>
      </c>
      <c r="M88" s="47">
        <v>470000</v>
      </c>
      <c r="N88" s="45"/>
    </row>
    <row r="89" ht="14.25" spans="1:14">
      <c r="A89" s="45" t="s">
        <v>90</v>
      </c>
      <c r="B89" s="45" t="s">
        <v>94</v>
      </c>
      <c r="C89" s="46">
        <f t="shared" si="21"/>
        <v>2000000</v>
      </c>
      <c r="D89" s="47">
        <f t="shared" si="27"/>
        <v>2000000</v>
      </c>
      <c r="E89" s="47"/>
      <c r="F89" s="56">
        <v>2000000</v>
      </c>
      <c r="G89" s="46">
        <f t="shared" si="37"/>
        <v>0</v>
      </c>
      <c r="H89" s="47"/>
      <c r="I89" s="47"/>
      <c r="J89" s="47"/>
      <c r="K89" s="47"/>
      <c r="L89" s="58"/>
      <c r="M89" s="47">
        <v>450000</v>
      </c>
      <c r="N89" s="45"/>
    </row>
    <row r="90" ht="14.25" spans="1:14">
      <c r="A90" s="45" t="s">
        <v>90</v>
      </c>
      <c r="B90" s="45" t="s">
        <v>95</v>
      </c>
      <c r="C90" s="46">
        <f t="shared" si="21"/>
        <v>1200000</v>
      </c>
      <c r="D90" s="47">
        <f t="shared" si="27"/>
        <v>1200000</v>
      </c>
      <c r="E90" s="47"/>
      <c r="F90" s="56">
        <v>1200000</v>
      </c>
      <c r="G90" s="46">
        <f t="shared" si="37"/>
        <v>0</v>
      </c>
      <c r="H90" s="47"/>
      <c r="I90" s="47"/>
      <c r="J90" s="47"/>
      <c r="K90" s="47"/>
      <c r="L90" s="58"/>
      <c r="M90" s="47">
        <v>0</v>
      </c>
      <c r="N90" s="45"/>
    </row>
    <row r="91" ht="14.25" spans="1:14">
      <c r="A91" s="45" t="s">
        <v>90</v>
      </c>
      <c r="B91" s="45" t="s">
        <v>96</v>
      </c>
      <c r="C91" s="46">
        <f t="shared" si="21"/>
        <v>150000</v>
      </c>
      <c r="D91" s="47">
        <f t="shared" si="27"/>
        <v>150000</v>
      </c>
      <c r="E91" s="47"/>
      <c r="F91" s="56">
        <v>150000</v>
      </c>
      <c r="G91" s="46">
        <f t="shared" si="37"/>
        <v>0</v>
      </c>
      <c r="H91" s="47"/>
      <c r="I91" s="47"/>
      <c r="J91" s="47"/>
      <c r="K91" s="47"/>
      <c r="L91" s="58"/>
      <c r="M91" s="47">
        <v>50000</v>
      </c>
      <c r="N91" s="45"/>
    </row>
    <row r="92" ht="14.25" spans="1:14">
      <c r="A92" s="45" t="s">
        <v>90</v>
      </c>
      <c r="B92" s="45" t="s">
        <v>24</v>
      </c>
      <c r="C92" s="46">
        <f t="shared" si="21"/>
        <v>62500</v>
      </c>
      <c r="D92" s="47">
        <f t="shared" si="27"/>
        <v>62500</v>
      </c>
      <c r="E92" s="47"/>
      <c r="F92" s="54">
        <v>62500</v>
      </c>
      <c r="G92" s="46">
        <f t="shared" si="37"/>
        <v>0</v>
      </c>
      <c r="H92" s="47"/>
      <c r="I92" s="47"/>
      <c r="J92" s="47"/>
      <c r="K92" s="47"/>
      <c r="L92" s="58"/>
      <c r="M92" s="47"/>
      <c r="N92" s="45"/>
    </row>
    <row r="93" spans="1:14">
      <c r="A93" s="13" t="s">
        <v>90</v>
      </c>
      <c r="B93" s="13" t="s">
        <v>25</v>
      </c>
      <c r="C93" s="48">
        <f t="shared" si="21"/>
        <v>2367402.25</v>
      </c>
      <c r="D93" s="49">
        <f t="shared" si="27"/>
        <v>2367402.25</v>
      </c>
      <c r="E93" s="50">
        <v>2367402.25</v>
      </c>
      <c r="F93" s="49"/>
      <c r="G93" s="48">
        <f t="shared" si="37"/>
        <v>0</v>
      </c>
      <c r="H93" s="49"/>
      <c r="I93" s="49"/>
      <c r="J93" s="49"/>
      <c r="K93" s="49"/>
      <c r="L93" s="59"/>
      <c r="M93" s="49"/>
      <c r="N93" s="13"/>
    </row>
    <row r="94" spans="1:14">
      <c r="A94" s="12"/>
      <c r="B94" s="12" t="s">
        <v>97</v>
      </c>
      <c r="C94" s="42">
        <f t="shared" si="21"/>
        <v>3154037.16</v>
      </c>
      <c r="D94" s="43">
        <f t="shared" si="27"/>
        <v>3154037.16</v>
      </c>
      <c r="E94" s="43">
        <f t="shared" ref="E94:M94" si="38">SUM(E95:E99)</f>
        <v>2931537.16</v>
      </c>
      <c r="F94" s="43">
        <f t="shared" si="38"/>
        <v>222500</v>
      </c>
      <c r="G94" s="42">
        <f t="shared" si="38"/>
        <v>0</v>
      </c>
      <c r="H94" s="43">
        <f t="shared" si="38"/>
        <v>0</v>
      </c>
      <c r="I94" s="43">
        <f t="shared" si="38"/>
        <v>0</v>
      </c>
      <c r="J94" s="43">
        <f t="shared" si="38"/>
        <v>0</v>
      </c>
      <c r="K94" s="43">
        <f t="shared" si="38"/>
        <v>0</v>
      </c>
      <c r="L94" s="43">
        <f t="shared" si="38"/>
        <v>0</v>
      </c>
      <c r="M94" s="43">
        <f t="shared" si="38"/>
        <v>35000</v>
      </c>
      <c r="N94" s="12"/>
    </row>
    <row r="95" ht="14.25" spans="1:14">
      <c r="A95" s="45" t="s">
        <v>40</v>
      </c>
      <c r="B95" s="45" t="s">
        <v>98</v>
      </c>
      <c r="C95" s="46">
        <f t="shared" si="21"/>
        <v>50000</v>
      </c>
      <c r="D95" s="47">
        <f t="shared" si="27"/>
        <v>50000</v>
      </c>
      <c r="E95" s="47"/>
      <c r="F95" s="56">
        <v>50000</v>
      </c>
      <c r="G95" s="46">
        <f t="shared" ref="G95:G99" si="39">SUM(H95:K95)</f>
        <v>0</v>
      </c>
      <c r="H95" s="47"/>
      <c r="I95" s="47"/>
      <c r="J95" s="47"/>
      <c r="K95" s="47"/>
      <c r="L95" s="58"/>
      <c r="M95" s="47"/>
      <c r="N95" s="45"/>
    </row>
    <row r="96" ht="14.25" spans="1:14">
      <c r="A96" s="45" t="s">
        <v>40</v>
      </c>
      <c r="B96" s="45" t="s">
        <v>99</v>
      </c>
      <c r="C96" s="46">
        <f t="shared" si="21"/>
        <v>10000</v>
      </c>
      <c r="D96" s="47">
        <f t="shared" si="27"/>
        <v>10000</v>
      </c>
      <c r="E96" s="47"/>
      <c r="F96" s="56">
        <v>10000</v>
      </c>
      <c r="G96" s="46">
        <f t="shared" si="39"/>
        <v>0</v>
      </c>
      <c r="H96" s="47"/>
      <c r="I96" s="47"/>
      <c r="J96" s="47"/>
      <c r="K96" s="47"/>
      <c r="L96" s="58"/>
      <c r="M96" s="47"/>
      <c r="N96" s="45"/>
    </row>
    <row r="97" ht="14.25" spans="1:14">
      <c r="A97" s="45" t="s">
        <v>40</v>
      </c>
      <c r="B97" s="45" t="s">
        <v>100</v>
      </c>
      <c r="C97" s="46">
        <f t="shared" si="21"/>
        <v>95000</v>
      </c>
      <c r="D97" s="47">
        <f t="shared" si="27"/>
        <v>95000</v>
      </c>
      <c r="E97" s="47"/>
      <c r="F97" s="56">
        <v>95000</v>
      </c>
      <c r="G97" s="46">
        <f t="shared" si="39"/>
        <v>0</v>
      </c>
      <c r="H97" s="47"/>
      <c r="I97" s="47"/>
      <c r="J97" s="47"/>
      <c r="K97" s="47"/>
      <c r="L97" s="58"/>
      <c r="M97" s="47">
        <v>20000</v>
      </c>
      <c r="N97" s="45"/>
    </row>
    <row r="98" ht="14.25" spans="1:14">
      <c r="A98" s="45" t="s">
        <v>40</v>
      </c>
      <c r="B98" s="45" t="s">
        <v>24</v>
      </c>
      <c r="C98" s="46">
        <f t="shared" si="21"/>
        <v>67500</v>
      </c>
      <c r="D98" s="47">
        <f t="shared" si="27"/>
        <v>67500</v>
      </c>
      <c r="E98" s="47"/>
      <c r="F98" s="54">
        <v>67500</v>
      </c>
      <c r="G98" s="46">
        <f t="shared" si="39"/>
        <v>0</v>
      </c>
      <c r="H98" s="47"/>
      <c r="I98" s="47"/>
      <c r="J98" s="47"/>
      <c r="K98" s="47"/>
      <c r="L98" s="58"/>
      <c r="M98" s="47">
        <v>10000</v>
      </c>
      <c r="N98" s="45"/>
    </row>
    <row r="99" spans="1:14">
      <c r="A99" s="13" t="s">
        <v>40</v>
      </c>
      <c r="B99" s="13" t="s">
        <v>25</v>
      </c>
      <c r="C99" s="48">
        <f t="shared" si="21"/>
        <v>2931537.16</v>
      </c>
      <c r="D99" s="49">
        <f t="shared" si="27"/>
        <v>2931537.16</v>
      </c>
      <c r="E99" s="50">
        <v>2931537.16</v>
      </c>
      <c r="F99" s="49"/>
      <c r="G99" s="48">
        <f t="shared" si="39"/>
        <v>0</v>
      </c>
      <c r="H99" s="49"/>
      <c r="I99" s="49"/>
      <c r="J99" s="49"/>
      <c r="K99" s="49"/>
      <c r="L99" s="59"/>
      <c r="M99" s="49">
        <v>5000</v>
      </c>
      <c r="N99" s="13"/>
    </row>
    <row r="100" ht="27" spans="1:14">
      <c r="A100" s="12"/>
      <c r="B100" s="12" t="s">
        <v>101</v>
      </c>
      <c r="C100" s="42">
        <f t="shared" si="21"/>
        <v>738708.66</v>
      </c>
      <c r="D100" s="43">
        <f t="shared" si="27"/>
        <v>738708.66</v>
      </c>
      <c r="E100" s="43">
        <f>E103</f>
        <v>643708.66</v>
      </c>
      <c r="F100" s="43">
        <f>SUM(F101:F102)</f>
        <v>95000</v>
      </c>
      <c r="G100" s="42">
        <f t="shared" ref="G100:M100" si="40">SUM(G101:G103)</f>
        <v>0</v>
      </c>
      <c r="H100" s="43">
        <f t="shared" si="40"/>
        <v>0</v>
      </c>
      <c r="I100" s="43">
        <f t="shared" si="40"/>
        <v>0</v>
      </c>
      <c r="J100" s="43">
        <f t="shared" si="40"/>
        <v>0</v>
      </c>
      <c r="K100" s="43">
        <f t="shared" si="40"/>
        <v>0</v>
      </c>
      <c r="L100" s="43">
        <f t="shared" si="40"/>
        <v>0</v>
      </c>
      <c r="M100" s="43">
        <f t="shared" si="40"/>
        <v>40000</v>
      </c>
      <c r="N100" s="12"/>
    </row>
    <row r="101" spans="1:14">
      <c r="A101" s="45" t="s">
        <v>19</v>
      </c>
      <c r="B101" s="45" t="s">
        <v>102</v>
      </c>
      <c r="C101" s="46">
        <f t="shared" si="21"/>
        <v>80000</v>
      </c>
      <c r="D101" s="47">
        <f t="shared" si="27"/>
        <v>80000</v>
      </c>
      <c r="E101" s="47"/>
      <c r="F101" s="47">
        <v>80000</v>
      </c>
      <c r="G101" s="46">
        <f t="shared" ref="G101:G103" si="41">SUM(H101:K101)</f>
        <v>0</v>
      </c>
      <c r="H101" s="47"/>
      <c r="I101" s="47"/>
      <c r="J101" s="47"/>
      <c r="K101" s="47"/>
      <c r="L101" s="58"/>
      <c r="M101" s="47">
        <v>40000</v>
      </c>
      <c r="N101" s="45"/>
    </row>
    <row r="102" spans="1:14">
      <c r="A102" s="45" t="s">
        <v>23</v>
      </c>
      <c r="B102" s="45" t="s">
        <v>24</v>
      </c>
      <c r="C102" s="46">
        <f t="shared" si="21"/>
        <v>15000</v>
      </c>
      <c r="D102" s="47">
        <f t="shared" si="27"/>
        <v>15000</v>
      </c>
      <c r="E102" s="47"/>
      <c r="F102" s="47">
        <v>15000</v>
      </c>
      <c r="G102" s="46">
        <f t="shared" si="41"/>
        <v>0</v>
      </c>
      <c r="H102" s="47"/>
      <c r="I102" s="47"/>
      <c r="J102" s="47"/>
      <c r="K102" s="47"/>
      <c r="L102" s="58"/>
      <c r="M102" s="47"/>
      <c r="N102" s="45"/>
    </row>
    <row r="103" spans="1:14">
      <c r="A103" s="13" t="s">
        <v>23</v>
      </c>
      <c r="B103" s="13" t="s">
        <v>25</v>
      </c>
      <c r="C103" s="48">
        <f t="shared" si="21"/>
        <v>643708.66</v>
      </c>
      <c r="D103" s="49">
        <f t="shared" si="27"/>
        <v>643708.66</v>
      </c>
      <c r="E103" s="50">
        <v>643708.66</v>
      </c>
      <c r="F103" s="49"/>
      <c r="G103" s="48">
        <f t="shared" si="41"/>
        <v>0</v>
      </c>
      <c r="H103" s="49"/>
      <c r="I103" s="49"/>
      <c r="J103" s="49"/>
      <c r="K103" s="49"/>
      <c r="L103" s="59"/>
      <c r="M103" s="49"/>
      <c r="N103" s="13"/>
    </row>
    <row r="104" spans="1:14">
      <c r="A104" s="12"/>
      <c r="B104" s="12" t="s">
        <v>103</v>
      </c>
      <c r="C104" s="42">
        <f t="shared" si="21"/>
        <v>7721581.14</v>
      </c>
      <c r="D104" s="43">
        <f t="shared" si="27"/>
        <v>7221581.14</v>
      </c>
      <c r="E104" s="43">
        <f t="shared" ref="E104:M104" si="42">SUM(E105:E111)</f>
        <v>4314081.14</v>
      </c>
      <c r="F104" s="43">
        <f t="shared" si="42"/>
        <v>2907500</v>
      </c>
      <c r="G104" s="42">
        <f t="shared" si="42"/>
        <v>500000</v>
      </c>
      <c r="H104" s="43">
        <f t="shared" si="42"/>
        <v>500000</v>
      </c>
      <c r="I104" s="43">
        <f t="shared" si="42"/>
        <v>0</v>
      </c>
      <c r="J104" s="43">
        <f t="shared" si="42"/>
        <v>0</v>
      </c>
      <c r="K104" s="43">
        <f t="shared" si="42"/>
        <v>0</v>
      </c>
      <c r="L104" s="43">
        <f t="shared" si="42"/>
        <v>0</v>
      </c>
      <c r="M104" s="43">
        <f t="shared" si="42"/>
        <v>1290000</v>
      </c>
      <c r="N104" s="12"/>
    </row>
    <row r="105" spans="1:14">
      <c r="A105" s="13" t="s">
        <v>40</v>
      </c>
      <c r="B105" s="13" t="s">
        <v>25</v>
      </c>
      <c r="C105" s="48">
        <f t="shared" si="21"/>
        <v>4314081.14</v>
      </c>
      <c r="D105" s="49">
        <f t="shared" si="27"/>
        <v>4314081.14</v>
      </c>
      <c r="E105" s="50">
        <v>4314081.14</v>
      </c>
      <c r="F105" s="49"/>
      <c r="G105" s="48">
        <f t="shared" ref="G105:G111" si="43">SUM(H105:K105)</f>
        <v>0</v>
      </c>
      <c r="H105" s="49"/>
      <c r="I105" s="49"/>
      <c r="J105" s="49"/>
      <c r="K105" s="49"/>
      <c r="L105" s="59"/>
      <c r="M105" s="49"/>
      <c r="N105" s="13"/>
    </row>
    <row r="106" spans="1:14">
      <c r="A106" s="45" t="s">
        <v>40</v>
      </c>
      <c r="B106" s="45" t="s">
        <v>24</v>
      </c>
      <c r="C106" s="46">
        <f t="shared" si="21"/>
        <v>107500</v>
      </c>
      <c r="D106" s="47">
        <f t="shared" si="27"/>
        <v>107500</v>
      </c>
      <c r="E106" s="47"/>
      <c r="F106" s="47">
        <v>107500</v>
      </c>
      <c r="G106" s="46">
        <f t="shared" si="43"/>
        <v>0</v>
      </c>
      <c r="H106" s="47"/>
      <c r="I106" s="47"/>
      <c r="J106" s="47"/>
      <c r="K106" s="47"/>
      <c r="L106" s="58"/>
      <c r="M106" s="47">
        <v>30000</v>
      </c>
      <c r="N106" s="45"/>
    </row>
    <row r="107" spans="1:14">
      <c r="A107" s="45" t="s">
        <v>40</v>
      </c>
      <c r="B107" s="45" t="s">
        <v>104</v>
      </c>
      <c r="C107" s="46">
        <f t="shared" si="21"/>
        <v>100000</v>
      </c>
      <c r="D107" s="47">
        <f t="shared" si="27"/>
        <v>100000</v>
      </c>
      <c r="E107" s="47"/>
      <c r="F107" s="47">
        <v>100000</v>
      </c>
      <c r="G107" s="46">
        <f t="shared" si="43"/>
        <v>0</v>
      </c>
      <c r="H107" s="47"/>
      <c r="I107" s="47"/>
      <c r="J107" s="47"/>
      <c r="K107" s="47"/>
      <c r="L107" s="58"/>
      <c r="M107" s="47">
        <v>30000</v>
      </c>
      <c r="N107" s="45"/>
    </row>
    <row r="108" spans="1:14">
      <c r="A108" s="45" t="s">
        <v>48</v>
      </c>
      <c r="B108" s="45" t="s">
        <v>105</v>
      </c>
      <c r="C108" s="46">
        <f t="shared" si="21"/>
        <v>1200000</v>
      </c>
      <c r="D108" s="47">
        <f t="shared" si="27"/>
        <v>1200000</v>
      </c>
      <c r="E108" s="47"/>
      <c r="F108" s="47">
        <v>1200000</v>
      </c>
      <c r="G108" s="46">
        <f t="shared" si="43"/>
        <v>0</v>
      </c>
      <c r="H108" s="47"/>
      <c r="I108" s="47"/>
      <c r="J108" s="47"/>
      <c r="K108" s="47"/>
      <c r="L108" s="58"/>
      <c r="M108" s="47"/>
      <c r="N108" s="45"/>
    </row>
    <row r="109" spans="1:14">
      <c r="A109" s="45" t="s">
        <v>48</v>
      </c>
      <c r="B109" s="45" t="s">
        <v>106</v>
      </c>
      <c r="C109" s="46">
        <f t="shared" si="21"/>
        <v>0</v>
      </c>
      <c r="D109" s="47"/>
      <c r="E109" s="47"/>
      <c r="F109" s="47">
        <v>300000</v>
      </c>
      <c r="G109" s="46">
        <f t="shared" si="43"/>
        <v>0</v>
      </c>
      <c r="H109" s="47"/>
      <c r="I109" s="47"/>
      <c r="J109" s="47"/>
      <c r="K109" s="47"/>
      <c r="L109" s="58"/>
      <c r="M109" s="47">
        <v>30000</v>
      </c>
      <c r="N109" s="45"/>
    </row>
    <row r="110" ht="14.25" spans="1:14">
      <c r="A110" s="45" t="s">
        <v>36</v>
      </c>
      <c r="B110" s="45" t="s">
        <v>107</v>
      </c>
      <c r="C110" s="46">
        <f t="shared" ref="C110:C173" si="44">SUM(D110,G110)</f>
        <v>1200000</v>
      </c>
      <c r="D110" s="47">
        <f t="shared" ref="D110:D173" si="45">SUM(E110:F110)</f>
        <v>1200000</v>
      </c>
      <c r="E110" s="47"/>
      <c r="F110" s="56">
        <v>1200000</v>
      </c>
      <c r="G110" s="46">
        <f t="shared" si="43"/>
        <v>0</v>
      </c>
      <c r="H110" s="47"/>
      <c r="I110" s="47"/>
      <c r="J110" s="47"/>
      <c r="K110" s="47"/>
      <c r="L110" s="58"/>
      <c r="M110" s="47">
        <v>1200000</v>
      </c>
      <c r="N110" s="45"/>
    </row>
    <row r="111" spans="1:14">
      <c r="A111" s="45" t="s">
        <v>36</v>
      </c>
      <c r="B111" s="45" t="s">
        <v>108</v>
      </c>
      <c r="C111" s="46">
        <f t="shared" si="44"/>
        <v>500000</v>
      </c>
      <c r="D111" s="47">
        <f t="shared" si="45"/>
        <v>0</v>
      </c>
      <c r="E111" s="47"/>
      <c r="F111" s="47"/>
      <c r="G111" s="46">
        <f t="shared" si="43"/>
        <v>500000</v>
      </c>
      <c r="H111" s="47">
        <v>500000</v>
      </c>
      <c r="I111" s="47"/>
      <c r="J111" s="47"/>
      <c r="K111" s="47"/>
      <c r="L111" s="58"/>
      <c r="M111" s="47"/>
      <c r="N111" s="45"/>
    </row>
    <row r="112" spans="1:14">
      <c r="A112" s="12"/>
      <c r="B112" s="12" t="s">
        <v>109</v>
      </c>
      <c r="C112" s="42">
        <f t="shared" si="44"/>
        <v>503589.05</v>
      </c>
      <c r="D112" s="43">
        <f t="shared" si="45"/>
        <v>503589.05</v>
      </c>
      <c r="E112" s="43">
        <f t="shared" ref="E112:M112" si="46">SUM(E113:E115)</f>
        <v>453589.05</v>
      </c>
      <c r="F112" s="43">
        <f t="shared" si="46"/>
        <v>50000</v>
      </c>
      <c r="G112" s="42">
        <f t="shared" si="46"/>
        <v>0</v>
      </c>
      <c r="H112" s="43">
        <f t="shared" si="46"/>
        <v>0</v>
      </c>
      <c r="I112" s="43">
        <f t="shared" si="46"/>
        <v>0</v>
      </c>
      <c r="J112" s="43">
        <f t="shared" si="46"/>
        <v>0</v>
      </c>
      <c r="K112" s="43">
        <f t="shared" si="46"/>
        <v>0</v>
      </c>
      <c r="L112" s="43">
        <f t="shared" si="46"/>
        <v>0</v>
      </c>
      <c r="M112" s="43">
        <f t="shared" si="46"/>
        <v>15000</v>
      </c>
      <c r="N112" s="12"/>
    </row>
    <row r="113" spans="1:14">
      <c r="A113" s="13" t="s">
        <v>40</v>
      </c>
      <c r="B113" s="13" t="s">
        <v>25</v>
      </c>
      <c r="C113" s="48">
        <f t="shared" si="44"/>
        <v>453589.05</v>
      </c>
      <c r="D113" s="49">
        <f t="shared" si="45"/>
        <v>453589.05</v>
      </c>
      <c r="E113" s="50">
        <v>453589.05</v>
      </c>
      <c r="F113" s="49"/>
      <c r="G113" s="48">
        <f t="shared" ref="G113:G115" si="47">SUM(H113:K113)</f>
        <v>0</v>
      </c>
      <c r="H113" s="49"/>
      <c r="I113" s="49"/>
      <c r="J113" s="49"/>
      <c r="K113" s="49"/>
      <c r="L113" s="59"/>
      <c r="M113" s="49"/>
      <c r="N113" s="13"/>
    </row>
    <row r="114" spans="1:14">
      <c r="A114" s="45" t="s">
        <v>36</v>
      </c>
      <c r="B114" s="45" t="s">
        <v>102</v>
      </c>
      <c r="C114" s="46">
        <f t="shared" si="44"/>
        <v>40000</v>
      </c>
      <c r="D114" s="47">
        <f t="shared" si="45"/>
        <v>40000</v>
      </c>
      <c r="E114" s="47"/>
      <c r="F114" s="47">
        <v>40000</v>
      </c>
      <c r="G114" s="46">
        <f t="shared" si="47"/>
        <v>0</v>
      </c>
      <c r="H114" s="47"/>
      <c r="I114" s="47"/>
      <c r="J114" s="47"/>
      <c r="K114" s="47"/>
      <c r="L114" s="58"/>
      <c r="M114" s="47">
        <v>15000</v>
      </c>
      <c r="N114" s="45"/>
    </row>
    <row r="115" spans="1:14">
      <c r="A115" s="45" t="s">
        <v>40</v>
      </c>
      <c r="B115" s="45" t="s">
        <v>24</v>
      </c>
      <c r="C115" s="46">
        <f t="shared" si="44"/>
        <v>10000</v>
      </c>
      <c r="D115" s="47">
        <f t="shared" si="45"/>
        <v>10000</v>
      </c>
      <c r="E115" s="47"/>
      <c r="F115" s="47">
        <v>10000</v>
      </c>
      <c r="G115" s="46">
        <f t="shared" si="47"/>
        <v>0</v>
      </c>
      <c r="H115" s="47"/>
      <c r="I115" s="47"/>
      <c r="J115" s="47"/>
      <c r="K115" s="47"/>
      <c r="L115" s="58"/>
      <c r="M115" s="47"/>
      <c r="N115" s="45"/>
    </row>
    <row r="116" spans="1:14">
      <c r="A116" s="12"/>
      <c r="B116" s="12" t="s">
        <v>110</v>
      </c>
      <c r="C116" s="42">
        <f t="shared" si="44"/>
        <v>821251.74</v>
      </c>
      <c r="D116" s="43">
        <f t="shared" si="45"/>
        <v>821251.74</v>
      </c>
      <c r="E116" s="43">
        <f t="shared" ref="E116:M116" si="48">SUM(E117:E119)</f>
        <v>783751.74</v>
      </c>
      <c r="F116" s="43">
        <f t="shared" si="48"/>
        <v>37500</v>
      </c>
      <c r="G116" s="42">
        <f t="shared" si="48"/>
        <v>0</v>
      </c>
      <c r="H116" s="43">
        <f t="shared" si="48"/>
        <v>0</v>
      </c>
      <c r="I116" s="43">
        <f t="shared" si="48"/>
        <v>0</v>
      </c>
      <c r="J116" s="43">
        <f t="shared" si="48"/>
        <v>0</v>
      </c>
      <c r="K116" s="43">
        <f t="shared" si="48"/>
        <v>0</v>
      </c>
      <c r="L116" s="43">
        <f t="shared" si="48"/>
        <v>0</v>
      </c>
      <c r="M116" s="43">
        <f t="shared" si="48"/>
        <v>0</v>
      </c>
      <c r="N116" s="12"/>
    </row>
    <row r="117" ht="14.25" spans="1:14">
      <c r="A117" s="45" t="s">
        <v>111</v>
      </c>
      <c r="B117" s="45" t="s">
        <v>112</v>
      </c>
      <c r="C117" s="46">
        <f t="shared" si="44"/>
        <v>20000</v>
      </c>
      <c r="D117" s="47">
        <f t="shared" si="45"/>
        <v>20000</v>
      </c>
      <c r="E117" s="47"/>
      <c r="F117" s="56">
        <v>20000</v>
      </c>
      <c r="G117" s="46">
        <f t="shared" ref="G117:G119" si="49">SUM(H117:K117)</f>
        <v>0</v>
      </c>
      <c r="H117" s="47"/>
      <c r="I117" s="47"/>
      <c r="J117" s="47"/>
      <c r="K117" s="47"/>
      <c r="L117" s="58"/>
      <c r="M117" s="47"/>
      <c r="N117" s="45"/>
    </row>
    <row r="118" spans="1:14">
      <c r="A118" s="45" t="s">
        <v>111</v>
      </c>
      <c r="B118" s="45" t="s">
        <v>24</v>
      </c>
      <c r="C118" s="46">
        <f t="shared" si="44"/>
        <v>17500</v>
      </c>
      <c r="D118" s="47">
        <f t="shared" si="45"/>
        <v>17500</v>
      </c>
      <c r="E118" s="47"/>
      <c r="F118" s="47">
        <v>17500</v>
      </c>
      <c r="G118" s="46">
        <f t="shared" si="49"/>
        <v>0</v>
      </c>
      <c r="H118" s="47"/>
      <c r="I118" s="47"/>
      <c r="J118" s="47"/>
      <c r="K118" s="47"/>
      <c r="L118" s="58"/>
      <c r="M118" s="47"/>
      <c r="N118" s="45"/>
    </row>
    <row r="119" spans="1:14">
      <c r="A119" s="13" t="s">
        <v>111</v>
      </c>
      <c r="B119" s="13" t="s">
        <v>25</v>
      </c>
      <c r="C119" s="48">
        <f t="shared" si="44"/>
        <v>783751.74</v>
      </c>
      <c r="D119" s="49">
        <f t="shared" si="45"/>
        <v>783751.74</v>
      </c>
      <c r="E119" s="50">
        <v>783751.74</v>
      </c>
      <c r="F119" s="49"/>
      <c r="G119" s="48">
        <f t="shared" si="49"/>
        <v>0</v>
      </c>
      <c r="H119" s="49"/>
      <c r="I119" s="49"/>
      <c r="J119" s="49"/>
      <c r="K119" s="49"/>
      <c r="L119" s="59"/>
      <c r="M119" s="49"/>
      <c r="N119" s="13"/>
    </row>
    <row r="120" ht="27" spans="1:14">
      <c r="A120" s="12"/>
      <c r="B120" s="12" t="s">
        <v>113</v>
      </c>
      <c r="C120" s="42">
        <f t="shared" si="44"/>
        <v>704705.1</v>
      </c>
      <c r="D120" s="43">
        <f t="shared" si="45"/>
        <v>653225.1</v>
      </c>
      <c r="E120" s="43">
        <f t="shared" ref="E120:M120" si="50">SUM(E121:E124)</f>
        <v>618225.1</v>
      </c>
      <c r="F120" s="43">
        <f t="shared" si="50"/>
        <v>35000</v>
      </c>
      <c r="G120" s="42">
        <f t="shared" si="50"/>
        <v>51480</v>
      </c>
      <c r="H120" s="43">
        <f t="shared" si="50"/>
        <v>0</v>
      </c>
      <c r="I120" s="43">
        <f t="shared" si="50"/>
        <v>51480</v>
      </c>
      <c r="J120" s="43">
        <f t="shared" si="50"/>
        <v>0</v>
      </c>
      <c r="K120" s="43">
        <f t="shared" si="50"/>
        <v>0</v>
      </c>
      <c r="L120" s="43">
        <f t="shared" si="50"/>
        <v>0</v>
      </c>
      <c r="M120" s="43">
        <f t="shared" si="50"/>
        <v>12000</v>
      </c>
      <c r="N120" s="12"/>
    </row>
    <row r="121" spans="1:14">
      <c r="A121" s="63" t="s">
        <v>114</v>
      </c>
      <c r="B121" s="63" t="s">
        <v>115</v>
      </c>
      <c r="C121" s="64">
        <f t="shared" si="44"/>
        <v>61480</v>
      </c>
      <c r="D121" s="64">
        <f t="shared" si="45"/>
        <v>10000</v>
      </c>
      <c r="E121" s="64"/>
      <c r="F121" s="64">
        <v>10000</v>
      </c>
      <c r="G121" s="64">
        <f t="shared" ref="G121:G124" si="51">SUM(H121:K121)</f>
        <v>51480</v>
      </c>
      <c r="H121" s="64"/>
      <c r="I121" s="64">
        <v>51480</v>
      </c>
      <c r="J121" s="64"/>
      <c r="K121" s="64"/>
      <c r="L121" s="65"/>
      <c r="M121" s="64">
        <v>5000</v>
      </c>
      <c r="N121" s="63"/>
    </row>
    <row r="122" spans="1:14">
      <c r="A122" s="45" t="s">
        <v>114</v>
      </c>
      <c r="B122" s="45" t="s">
        <v>24</v>
      </c>
      <c r="C122" s="46">
        <f t="shared" si="44"/>
        <v>15000</v>
      </c>
      <c r="D122" s="47">
        <f t="shared" si="45"/>
        <v>15000</v>
      </c>
      <c r="E122" s="47"/>
      <c r="F122" s="47">
        <v>15000</v>
      </c>
      <c r="G122" s="46">
        <f t="shared" si="51"/>
        <v>0</v>
      </c>
      <c r="H122" s="47"/>
      <c r="I122" s="47"/>
      <c r="J122" s="47"/>
      <c r="K122" s="47"/>
      <c r="L122" s="58"/>
      <c r="M122" s="47">
        <v>2000</v>
      </c>
      <c r="N122" s="45"/>
    </row>
    <row r="123" spans="1:14">
      <c r="A123" s="45" t="s">
        <v>114</v>
      </c>
      <c r="B123" s="45" t="s">
        <v>116</v>
      </c>
      <c r="C123" s="46">
        <f t="shared" si="44"/>
        <v>10000</v>
      </c>
      <c r="D123" s="47">
        <f t="shared" si="45"/>
        <v>10000</v>
      </c>
      <c r="E123" s="47"/>
      <c r="F123" s="47">
        <v>10000</v>
      </c>
      <c r="G123" s="46">
        <f t="shared" si="51"/>
        <v>0</v>
      </c>
      <c r="H123" s="47"/>
      <c r="I123" s="47"/>
      <c r="J123" s="47"/>
      <c r="K123" s="47"/>
      <c r="L123" s="58"/>
      <c r="M123" s="47">
        <v>5000</v>
      </c>
      <c r="N123" s="45"/>
    </row>
    <row r="124" spans="1:14">
      <c r="A124" s="13" t="s">
        <v>114</v>
      </c>
      <c r="B124" s="13" t="s">
        <v>25</v>
      </c>
      <c r="C124" s="48">
        <f t="shared" si="44"/>
        <v>618225.1</v>
      </c>
      <c r="D124" s="49">
        <f t="shared" si="45"/>
        <v>618225.1</v>
      </c>
      <c r="E124" s="50">
        <v>618225.1</v>
      </c>
      <c r="F124" s="49"/>
      <c r="G124" s="48">
        <f t="shared" si="51"/>
        <v>0</v>
      </c>
      <c r="H124" s="49"/>
      <c r="I124" s="49"/>
      <c r="J124" s="49"/>
      <c r="K124" s="49"/>
      <c r="L124" s="59"/>
      <c r="M124" s="49"/>
      <c r="N124" s="13"/>
    </row>
    <row r="125" spans="1:14">
      <c r="A125" s="12"/>
      <c r="B125" s="12" t="s">
        <v>117</v>
      </c>
      <c r="C125" s="42">
        <f t="shared" si="44"/>
        <v>991525.8</v>
      </c>
      <c r="D125" s="43">
        <f t="shared" si="45"/>
        <v>991525.8</v>
      </c>
      <c r="E125" s="43">
        <f t="shared" ref="E125:M125" si="52">SUM(E126:E128)</f>
        <v>901525.8</v>
      </c>
      <c r="F125" s="43">
        <f t="shared" si="52"/>
        <v>90000</v>
      </c>
      <c r="G125" s="42">
        <f t="shared" si="52"/>
        <v>0</v>
      </c>
      <c r="H125" s="43">
        <f t="shared" si="52"/>
        <v>0</v>
      </c>
      <c r="I125" s="43">
        <f t="shared" si="52"/>
        <v>0</v>
      </c>
      <c r="J125" s="43">
        <f t="shared" si="52"/>
        <v>0</v>
      </c>
      <c r="K125" s="43">
        <f t="shared" si="52"/>
        <v>0</v>
      </c>
      <c r="L125" s="43">
        <f t="shared" si="52"/>
        <v>0</v>
      </c>
      <c r="M125" s="43">
        <f t="shared" si="52"/>
        <v>20000</v>
      </c>
      <c r="N125" s="12"/>
    </row>
    <row r="126" spans="1:14">
      <c r="A126" s="45" t="s">
        <v>114</v>
      </c>
      <c r="B126" s="45" t="s">
        <v>118</v>
      </c>
      <c r="C126" s="46">
        <f t="shared" si="44"/>
        <v>70000</v>
      </c>
      <c r="D126" s="47">
        <f t="shared" si="45"/>
        <v>70000</v>
      </c>
      <c r="E126" s="47"/>
      <c r="F126" s="47">
        <v>70000</v>
      </c>
      <c r="G126" s="46">
        <f t="shared" ref="G126:G128" si="53">SUM(H126:K126)</f>
        <v>0</v>
      </c>
      <c r="H126" s="47"/>
      <c r="I126" s="47"/>
      <c r="J126" s="47"/>
      <c r="K126" s="47"/>
      <c r="L126" s="58"/>
      <c r="M126" s="47">
        <v>20000</v>
      </c>
      <c r="N126" s="45"/>
    </row>
    <row r="127" spans="1:14">
      <c r="A127" s="45" t="s">
        <v>114</v>
      </c>
      <c r="B127" s="45" t="s">
        <v>24</v>
      </c>
      <c r="C127" s="46">
        <f t="shared" si="44"/>
        <v>20000</v>
      </c>
      <c r="D127" s="47">
        <f t="shared" si="45"/>
        <v>20000</v>
      </c>
      <c r="E127" s="47"/>
      <c r="F127" s="47">
        <v>20000</v>
      </c>
      <c r="G127" s="46">
        <f t="shared" si="53"/>
        <v>0</v>
      </c>
      <c r="H127" s="47"/>
      <c r="I127" s="47"/>
      <c r="J127" s="47"/>
      <c r="K127" s="47"/>
      <c r="L127" s="58"/>
      <c r="M127" s="47"/>
      <c r="N127" s="45"/>
    </row>
    <row r="128" spans="1:14">
      <c r="A128" s="13" t="s">
        <v>114</v>
      </c>
      <c r="B128" s="13" t="s">
        <v>25</v>
      </c>
      <c r="C128" s="48">
        <f t="shared" si="44"/>
        <v>901525.8</v>
      </c>
      <c r="D128" s="49">
        <f t="shared" si="45"/>
        <v>901525.8</v>
      </c>
      <c r="E128" s="50">
        <v>901525.8</v>
      </c>
      <c r="F128" s="49"/>
      <c r="G128" s="48">
        <f t="shared" si="53"/>
        <v>0</v>
      </c>
      <c r="H128" s="49"/>
      <c r="I128" s="49"/>
      <c r="J128" s="49"/>
      <c r="K128" s="49"/>
      <c r="L128" s="59"/>
      <c r="M128" s="49"/>
      <c r="N128" s="13"/>
    </row>
    <row r="129" spans="1:14">
      <c r="A129" s="12"/>
      <c r="B129" s="12" t="s">
        <v>119</v>
      </c>
      <c r="C129" s="42">
        <f t="shared" si="44"/>
        <v>696204.59</v>
      </c>
      <c r="D129" s="43">
        <f t="shared" si="45"/>
        <v>696204.59</v>
      </c>
      <c r="E129" s="43">
        <f t="shared" ref="E129:M129" si="54">SUM(E130:E132)</f>
        <v>673704.59</v>
      </c>
      <c r="F129" s="43">
        <f t="shared" si="54"/>
        <v>22500</v>
      </c>
      <c r="G129" s="42">
        <f t="shared" si="54"/>
        <v>0</v>
      </c>
      <c r="H129" s="43">
        <f t="shared" si="54"/>
        <v>0</v>
      </c>
      <c r="I129" s="43">
        <f t="shared" si="54"/>
        <v>0</v>
      </c>
      <c r="J129" s="43">
        <f t="shared" si="54"/>
        <v>0</v>
      </c>
      <c r="K129" s="43">
        <f t="shared" si="54"/>
        <v>0</v>
      </c>
      <c r="L129" s="43">
        <f t="shared" si="54"/>
        <v>0</v>
      </c>
      <c r="M129" s="43">
        <f t="shared" si="54"/>
        <v>0</v>
      </c>
      <c r="N129" s="12"/>
    </row>
    <row r="130" spans="1:14">
      <c r="A130" s="45" t="s">
        <v>114</v>
      </c>
      <c r="B130" s="45" t="s">
        <v>120</v>
      </c>
      <c r="C130" s="46">
        <f t="shared" si="44"/>
        <v>10000</v>
      </c>
      <c r="D130" s="47">
        <f t="shared" si="45"/>
        <v>10000</v>
      </c>
      <c r="E130" s="47"/>
      <c r="F130" s="47">
        <v>10000</v>
      </c>
      <c r="G130" s="46">
        <f t="shared" ref="G130:G132" si="55">SUM(H130:K130)</f>
        <v>0</v>
      </c>
      <c r="H130" s="47"/>
      <c r="I130" s="47"/>
      <c r="J130" s="47"/>
      <c r="K130" s="47"/>
      <c r="L130" s="58"/>
      <c r="M130" s="47"/>
      <c r="N130" s="45"/>
    </row>
    <row r="131" spans="1:14">
      <c r="A131" s="45" t="s">
        <v>114</v>
      </c>
      <c r="B131" s="45" t="s">
        <v>24</v>
      </c>
      <c r="C131" s="46">
        <f t="shared" si="44"/>
        <v>12500</v>
      </c>
      <c r="D131" s="47">
        <f t="shared" si="45"/>
        <v>12500</v>
      </c>
      <c r="E131" s="47"/>
      <c r="F131" s="47">
        <v>12500</v>
      </c>
      <c r="G131" s="46">
        <f t="shared" si="55"/>
        <v>0</v>
      </c>
      <c r="H131" s="47"/>
      <c r="I131" s="47"/>
      <c r="J131" s="47"/>
      <c r="K131" s="47"/>
      <c r="L131" s="58"/>
      <c r="M131" s="47"/>
      <c r="N131" s="45"/>
    </row>
    <row r="132" spans="1:14">
      <c r="A132" s="13" t="s">
        <v>114</v>
      </c>
      <c r="B132" s="13" t="s">
        <v>25</v>
      </c>
      <c r="C132" s="48">
        <f t="shared" si="44"/>
        <v>673704.59</v>
      </c>
      <c r="D132" s="49">
        <f t="shared" si="45"/>
        <v>673704.59</v>
      </c>
      <c r="E132" s="50">
        <v>673704.59</v>
      </c>
      <c r="F132" s="49"/>
      <c r="G132" s="48">
        <f t="shared" si="55"/>
        <v>0</v>
      </c>
      <c r="H132" s="49"/>
      <c r="I132" s="49"/>
      <c r="J132" s="49"/>
      <c r="K132" s="49"/>
      <c r="L132" s="59"/>
      <c r="M132" s="49"/>
      <c r="N132" s="13"/>
    </row>
    <row r="133" spans="1:14">
      <c r="A133" s="12"/>
      <c r="B133" s="12" t="s">
        <v>121</v>
      </c>
      <c r="C133" s="42">
        <f t="shared" si="44"/>
        <v>14795549.43</v>
      </c>
      <c r="D133" s="43">
        <f t="shared" si="45"/>
        <v>11095549.43</v>
      </c>
      <c r="E133" s="43">
        <f t="shared" ref="E133:M133" si="56">SUM(E134:E141)</f>
        <v>8127349.43</v>
      </c>
      <c r="F133" s="43">
        <f t="shared" si="56"/>
        <v>2968200</v>
      </c>
      <c r="G133" s="42">
        <f t="shared" si="56"/>
        <v>3700000</v>
      </c>
      <c r="H133" s="43">
        <f t="shared" si="56"/>
        <v>600000</v>
      </c>
      <c r="I133" s="43">
        <f t="shared" si="56"/>
        <v>3100000</v>
      </c>
      <c r="J133" s="43">
        <f t="shared" si="56"/>
        <v>0</v>
      </c>
      <c r="K133" s="43">
        <f t="shared" si="56"/>
        <v>0</v>
      </c>
      <c r="L133" s="43">
        <f t="shared" si="56"/>
        <v>0</v>
      </c>
      <c r="M133" s="43">
        <f t="shared" si="56"/>
        <v>340000</v>
      </c>
      <c r="N133" s="12"/>
    </row>
    <row r="134" spans="1:14">
      <c r="A134" s="45" t="s">
        <v>122</v>
      </c>
      <c r="B134" s="45" t="s">
        <v>123</v>
      </c>
      <c r="C134" s="46">
        <f t="shared" si="44"/>
        <v>180000</v>
      </c>
      <c r="D134" s="47">
        <f t="shared" si="45"/>
        <v>180000</v>
      </c>
      <c r="E134" s="47"/>
      <c r="F134" s="47">
        <v>180000</v>
      </c>
      <c r="G134" s="46">
        <f t="shared" ref="G134:G141" si="57">SUM(H134:K134)</f>
        <v>0</v>
      </c>
      <c r="H134" s="47"/>
      <c r="I134" s="47"/>
      <c r="J134" s="47"/>
      <c r="K134" s="47"/>
      <c r="L134" s="58"/>
      <c r="M134" s="47"/>
      <c r="N134" s="45"/>
    </row>
    <row r="135" ht="14.25" spans="1:14">
      <c r="A135" s="45" t="s">
        <v>122</v>
      </c>
      <c r="B135" s="57" t="s">
        <v>124</v>
      </c>
      <c r="C135" s="46">
        <f t="shared" si="44"/>
        <v>2100700</v>
      </c>
      <c r="D135" s="47">
        <f t="shared" si="45"/>
        <v>2100700</v>
      </c>
      <c r="E135" s="47"/>
      <c r="F135" s="47">
        <v>2100700</v>
      </c>
      <c r="G135" s="46">
        <f t="shared" si="57"/>
        <v>0</v>
      </c>
      <c r="H135" s="47"/>
      <c r="I135" s="47"/>
      <c r="J135" s="47"/>
      <c r="K135" s="47"/>
      <c r="L135" s="58"/>
      <c r="M135" s="47">
        <v>300000</v>
      </c>
      <c r="N135" s="45"/>
    </row>
    <row r="136" ht="28.5" spans="1:14">
      <c r="A136" s="45" t="s">
        <v>122</v>
      </c>
      <c r="B136" s="57" t="s">
        <v>125</v>
      </c>
      <c r="C136" s="46">
        <f t="shared" si="44"/>
        <v>500000</v>
      </c>
      <c r="D136" s="47">
        <f t="shared" si="45"/>
        <v>500000</v>
      </c>
      <c r="E136" s="47"/>
      <c r="F136" s="47">
        <v>500000</v>
      </c>
      <c r="G136" s="46">
        <f t="shared" si="57"/>
        <v>0</v>
      </c>
      <c r="H136" s="47"/>
      <c r="I136" s="47"/>
      <c r="J136" s="47"/>
      <c r="K136" s="47"/>
      <c r="L136" s="58"/>
      <c r="M136" s="47"/>
      <c r="N136" s="45"/>
    </row>
    <row r="137" ht="14.25" spans="1:14">
      <c r="A137" s="45" t="s">
        <v>122</v>
      </c>
      <c r="B137" s="57" t="s">
        <v>126</v>
      </c>
      <c r="C137" s="46">
        <f t="shared" si="44"/>
        <v>3000000</v>
      </c>
      <c r="D137" s="47">
        <f t="shared" si="45"/>
        <v>0</v>
      </c>
      <c r="E137" s="47"/>
      <c r="F137" s="47"/>
      <c r="G137" s="46">
        <f t="shared" si="57"/>
        <v>3000000</v>
      </c>
      <c r="H137" s="47"/>
      <c r="I137" s="47">
        <v>3000000</v>
      </c>
      <c r="J137" s="47"/>
      <c r="K137" s="47"/>
      <c r="L137" s="58"/>
      <c r="M137" s="47"/>
      <c r="N137" s="45"/>
    </row>
    <row r="138" ht="14.25" spans="1:14">
      <c r="A138" s="45" t="s">
        <v>127</v>
      </c>
      <c r="B138" s="57" t="s">
        <v>128</v>
      </c>
      <c r="C138" s="46">
        <f t="shared" si="44"/>
        <v>600000</v>
      </c>
      <c r="D138" s="47">
        <f t="shared" si="45"/>
        <v>0</v>
      </c>
      <c r="E138" s="47"/>
      <c r="F138" s="47"/>
      <c r="G138" s="46">
        <f t="shared" si="57"/>
        <v>600000</v>
      </c>
      <c r="H138" s="47">
        <v>600000</v>
      </c>
      <c r="I138" s="47"/>
      <c r="J138" s="47"/>
      <c r="K138" s="47"/>
      <c r="L138" s="58"/>
      <c r="M138" s="47"/>
      <c r="N138" s="45"/>
    </row>
    <row r="139" spans="1:14">
      <c r="A139" s="45" t="s">
        <v>122</v>
      </c>
      <c r="B139" s="45" t="s">
        <v>129</v>
      </c>
      <c r="C139" s="46">
        <f t="shared" si="44"/>
        <v>100000</v>
      </c>
      <c r="D139" s="47">
        <f t="shared" si="45"/>
        <v>0</v>
      </c>
      <c r="E139" s="47"/>
      <c r="F139" s="47"/>
      <c r="G139" s="46">
        <f t="shared" si="57"/>
        <v>100000</v>
      </c>
      <c r="H139" s="47"/>
      <c r="I139" s="47">
        <v>100000</v>
      </c>
      <c r="J139" s="47"/>
      <c r="K139" s="47"/>
      <c r="L139" s="58"/>
      <c r="M139" s="47">
        <v>40000</v>
      </c>
      <c r="N139" s="45"/>
    </row>
    <row r="140" spans="1:14">
      <c r="A140" s="45" t="s">
        <v>127</v>
      </c>
      <c r="B140" s="45" t="s">
        <v>24</v>
      </c>
      <c r="C140" s="46">
        <f t="shared" si="44"/>
        <v>187500</v>
      </c>
      <c r="D140" s="47">
        <f t="shared" si="45"/>
        <v>187500</v>
      </c>
      <c r="E140" s="47"/>
      <c r="F140" s="47">
        <v>187500</v>
      </c>
      <c r="G140" s="46">
        <f t="shared" si="57"/>
        <v>0</v>
      </c>
      <c r="H140" s="47"/>
      <c r="I140" s="47"/>
      <c r="J140" s="47"/>
      <c r="K140" s="47"/>
      <c r="L140" s="58"/>
      <c r="M140" s="47"/>
      <c r="N140" s="45"/>
    </row>
    <row r="141" spans="1:14">
      <c r="A141" s="13" t="s">
        <v>127</v>
      </c>
      <c r="B141" s="13" t="s">
        <v>25</v>
      </c>
      <c r="C141" s="48">
        <f t="shared" si="44"/>
        <v>8127349.43</v>
      </c>
      <c r="D141" s="49">
        <f t="shared" si="45"/>
        <v>8127349.43</v>
      </c>
      <c r="E141" s="50">
        <v>8127349.43</v>
      </c>
      <c r="F141" s="49"/>
      <c r="G141" s="48">
        <f t="shared" si="57"/>
        <v>0</v>
      </c>
      <c r="H141" s="49"/>
      <c r="I141" s="49"/>
      <c r="J141" s="49"/>
      <c r="K141" s="49"/>
      <c r="L141" s="59"/>
      <c r="M141" s="49"/>
      <c r="N141" s="13"/>
    </row>
    <row r="142" spans="1:14">
      <c r="A142" s="12"/>
      <c r="B142" s="12" t="s">
        <v>130</v>
      </c>
      <c r="C142" s="42">
        <f t="shared" si="44"/>
        <v>3181653.7</v>
      </c>
      <c r="D142" s="43">
        <f t="shared" si="45"/>
        <v>3181653.7</v>
      </c>
      <c r="E142" s="43">
        <f t="shared" ref="E142:M142" si="58">SUM(E143:E145)</f>
        <v>2816653.7</v>
      </c>
      <c r="F142" s="43">
        <f t="shared" si="58"/>
        <v>365000</v>
      </c>
      <c r="G142" s="42">
        <f t="shared" si="58"/>
        <v>0</v>
      </c>
      <c r="H142" s="43">
        <f t="shared" si="58"/>
        <v>0</v>
      </c>
      <c r="I142" s="43">
        <f t="shared" si="58"/>
        <v>0</v>
      </c>
      <c r="J142" s="43">
        <f t="shared" si="58"/>
        <v>0</v>
      </c>
      <c r="K142" s="43">
        <f t="shared" si="58"/>
        <v>0</v>
      </c>
      <c r="L142" s="43">
        <f t="shared" si="58"/>
        <v>0</v>
      </c>
      <c r="M142" s="43">
        <f t="shared" si="58"/>
        <v>50000</v>
      </c>
      <c r="N142" s="12"/>
    </row>
    <row r="143" spans="1:14">
      <c r="A143" s="45" t="s">
        <v>131</v>
      </c>
      <c r="B143" s="45" t="s">
        <v>102</v>
      </c>
      <c r="C143" s="46">
        <f t="shared" si="44"/>
        <v>300000</v>
      </c>
      <c r="D143" s="47">
        <f t="shared" si="45"/>
        <v>300000</v>
      </c>
      <c r="E143" s="47"/>
      <c r="F143" s="47">
        <v>300000</v>
      </c>
      <c r="G143" s="46">
        <f t="shared" ref="G143:G145" si="59">SUM(H143:K143)</f>
        <v>0</v>
      </c>
      <c r="H143" s="47"/>
      <c r="I143" s="47"/>
      <c r="J143" s="47"/>
      <c r="K143" s="47"/>
      <c r="L143" s="58"/>
      <c r="M143" s="47">
        <v>50000</v>
      </c>
      <c r="N143" s="45"/>
    </row>
    <row r="144" spans="1:14">
      <c r="A144" s="45" t="s">
        <v>131</v>
      </c>
      <c r="B144" s="45" t="s">
        <v>24</v>
      </c>
      <c r="C144" s="46">
        <f t="shared" si="44"/>
        <v>65000</v>
      </c>
      <c r="D144" s="47">
        <f t="shared" si="45"/>
        <v>65000</v>
      </c>
      <c r="E144" s="47"/>
      <c r="F144" s="47">
        <v>65000</v>
      </c>
      <c r="G144" s="46">
        <f t="shared" si="59"/>
        <v>0</v>
      </c>
      <c r="H144" s="47"/>
      <c r="I144" s="47"/>
      <c r="J144" s="47"/>
      <c r="K144" s="47"/>
      <c r="L144" s="58"/>
      <c r="M144" s="47"/>
      <c r="N144" s="45"/>
    </row>
    <row r="145" spans="1:14">
      <c r="A145" s="13" t="s">
        <v>132</v>
      </c>
      <c r="B145" s="13" t="s">
        <v>25</v>
      </c>
      <c r="C145" s="48">
        <f t="shared" si="44"/>
        <v>2816653.7</v>
      </c>
      <c r="D145" s="49">
        <f t="shared" si="45"/>
        <v>2816653.7</v>
      </c>
      <c r="E145" s="50">
        <v>2816653.7</v>
      </c>
      <c r="F145" s="49"/>
      <c r="G145" s="48">
        <f t="shared" si="59"/>
        <v>0</v>
      </c>
      <c r="H145" s="49"/>
      <c r="I145" s="49"/>
      <c r="J145" s="49"/>
      <c r="K145" s="49"/>
      <c r="L145" s="59"/>
      <c r="M145" s="49"/>
      <c r="N145" s="13"/>
    </row>
    <row r="146" spans="1:14">
      <c r="A146" s="12"/>
      <c r="B146" s="12" t="s">
        <v>133</v>
      </c>
      <c r="C146" s="42">
        <f t="shared" si="44"/>
        <v>2805991.95</v>
      </c>
      <c r="D146" s="43">
        <f t="shared" si="45"/>
        <v>2805991.95</v>
      </c>
      <c r="E146" s="43">
        <f t="shared" ref="E146:M146" si="60">SUM(E147:E150)</f>
        <v>2520991.95</v>
      </c>
      <c r="F146" s="43">
        <f t="shared" si="60"/>
        <v>285000</v>
      </c>
      <c r="G146" s="42">
        <f t="shared" si="60"/>
        <v>0</v>
      </c>
      <c r="H146" s="43">
        <f t="shared" si="60"/>
        <v>0</v>
      </c>
      <c r="I146" s="43">
        <f t="shared" si="60"/>
        <v>0</v>
      </c>
      <c r="J146" s="43">
        <f t="shared" si="60"/>
        <v>0</v>
      </c>
      <c r="K146" s="43">
        <f t="shared" si="60"/>
        <v>0</v>
      </c>
      <c r="L146" s="43">
        <f t="shared" si="60"/>
        <v>0</v>
      </c>
      <c r="M146" s="43">
        <f t="shared" si="60"/>
        <v>130000</v>
      </c>
      <c r="N146" s="12"/>
    </row>
    <row r="147" spans="1:14">
      <c r="A147" s="13" t="s">
        <v>134</v>
      </c>
      <c r="B147" s="13" t="s">
        <v>25</v>
      </c>
      <c r="C147" s="48">
        <f t="shared" si="44"/>
        <v>2520991.95</v>
      </c>
      <c r="D147" s="49">
        <f t="shared" si="45"/>
        <v>2520991.95</v>
      </c>
      <c r="E147" s="50">
        <v>2520991.95</v>
      </c>
      <c r="F147" s="49"/>
      <c r="G147" s="48">
        <f t="shared" ref="G147:G150" si="61">SUM(H147:K147)</f>
        <v>0</v>
      </c>
      <c r="H147" s="49"/>
      <c r="I147" s="49"/>
      <c r="J147" s="49"/>
      <c r="K147" s="49"/>
      <c r="L147" s="59"/>
      <c r="M147" s="49"/>
      <c r="N147" s="13"/>
    </row>
    <row r="148" spans="1:14">
      <c r="A148" s="45" t="s">
        <v>135</v>
      </c>
      <c r="B148" s="45" t="s">
        <v>136</v>
      </c>
      <c r="C148" s="46">
        <f t="shared" si="44"/>
        <v>30000</v>
      </c>
      <c r="D148" s="47">
        <f t="shared" si="45"/>
        <v>30000</v>
      </c>
      <c r="E148" s="47"/>
      <c r="F148" s="47">
        <v>30000</v>
      </c>
      <c r="G148" s="46">
        <f t="shared" si="61"/>
        <v>0</v>
      </c>
      <c r="H148" s="47"/>
      <c r="I148" s="47"/>
      <c r="J148" s="47"/>
      <c r="K148" s="47"/>
      <c r="L148" s="58"/>
      <c r="M148" s="47"/>
      <c r="N148" s="45"/>
    </row>
    <row r="149" spans="1:14">
      <c r="A149" s="45" t="s">
        <v>135</v>
      </c>
      <c r="B149" s="45" t="s">
        <v>137</v>
      </c>
      <c r="C149" s="46">
        <f t="shared" si="44"/>
        <v>200000</v>
      </c>
      <c r="D149" s="47">
        <f t="shared" si="45"/>
        <v>200000</v>
      </c>
      <c r="E149" s="47"/>
      <c r="F149" s="47">
        <v>200000</v>
      </c>
      <c r="G149" s="46">
        <f t="shared" si="61"/>
        <v>0</v>
      </c>
      <c r="H149" s="47"/>
      <c r="I149" s="47"/>
      <c r="J149" s="47"/>
      <c r="K149" s="47"/>
      <c r="L149" s="58"/>
      <c r="M149" s="47">
        <v>120000</v>
      </c>
      <c r="N149" s="45"/>
    </row>
    <row r="150" spans="1:14">
      <c r="A150" s="45" t="s">
        <v>134</v>
      </c>
      <c r="B150" s="45" t="s">
        <v>24</v>
      </c>
      <c r="C150" s="46">
        <f t="shared" si="44"/>
        <v>55000</v>
      </c>
      <c r="D150" s="47">
        <f t="shared" si="45"/>
        <v>55000</v>
      </c>
      <c r="E150" s="47"/>
      <c r="F150" s="47">
        <v>55000</v>
      </c>
      <c r="G150" s="46">
        <f t="shared" si="61"/>
        <v>0</v>
      </c>
      <c r="H150" s="47"/>
      <c r="I150" s="47"/>
      <c r="J150" s="47"/>
      <c r="K150" s="47"/>
      <c r="L150" s="58"/>
      <c r="M150" s="47">
        <v>10000</v>
      </c>
      <c r="N150" s="45"/>
    </row>
    <row r="151" spans="1:14">
      <c r="A151" s="12"/>
      <c r="B151" s="12" t="s">
        <v>138</v>
      </c>
      <c r="C151" s="42">
        <f t="shared" si="44"/>
        <v>339287.21</v>
      </c>
      <c r="D151" s="43">
        <f t="shared" si="45"/>
        <v>339287.21</v>
      </c>
      <c r="E151" s="43">
        <f t="shared" ref="E151:M151" si="62">SUM(E152:E154)</f>
        <v>314287.21</v>
      </c>
      <c r="F151" s="43">
        <f t="shared" si="62"/>
        <v>25000</v>
      </c>
      <c r="G151" s="42">
        <f t="shared" si="62"/>
        <v>0</v>
      </c>
      <c r="H151" s="43">
        <f t="shared" si="62"/>
        <v>0</v>
      </c>
      <c r="I151" s="43">
        <f t="shared" si="62"/>
        <v>0</v>
      </c>
      <c r="J151" s="43">
        <f t="shared" si="62"/>
        <v>0</v>
      </c>
      <c r="K151" s="43">
        <f t="shared" si="62"/>
        <v>0</v>
      </c>
      <c r="L151" s="43">
        <f t="shared" si="62"/>
        <v>0</v>
      </c>
      <c r="M151" s="43">
        <f t="shared" si="62"/>
        <v>0</v>
      </c>
      <c r="N151" s="12"/>
    </row>
    <row r="152" spans="1:14">
      <c r="A152" s="13" t="s">
        <v>139</v>
      </c>
      <c r="B152" s="13" t="s">
        <v>25</v>
      </c>
      <c r="C152" s="48">
        <f t="shared" si="44"/>
        <v>314287.21</v>
      </c>
      <c r="D152" s="49">
        <f t="shared" si="45"/>
        <v>314287.21</v>
      </c>
      <c r="E152" s="50">
        <v>314287.21</v>
      </c>
      <c r="F152" s="49"/>
      <c r="G152" s="48">
        <f t="shared" ref="G152:G154" si="63">SUM(H152:K152)</f>
        <v>0</v>
      </c>
      <c r="H152" s="49"/>
      <c r="I152" s="49"/>
      <c r="J152" s="49"/>
      <c r="K152" s="49"/>
      <c r="L152" s="59"/>
      <c r="M152" s="49"/>
      <c r="N152" s="13"/>
    </row>
    <row r="153" spans="1:14">
      <c r="A153" s="45" t="s">
        <v>140</v>
      </c>
      <c r="B153" s="45" t="s">
        <v>141</v>
      </c>
      <c r="C153" s="46">
        <f t="shared" si="44"/>
        <v>20000</v>
      </c>
      <c r="D153" s="47">
        <f t="shared" si="45"/>
        <v>20000</v>
      </c>
      <c r="E153" s="47"/>
      <c r="F153" s="47">
        <v>20000</v>
      </c>
      <c r="G153" s="46">
        <f t="shared" si="63"/>
        <v>0</v>
      </c>
      <c r="H153" s="47"/>
      <c r="I153" s="47"/>
      <c r="J153" s="47"/>
      <c r="K153" s="47"/>
      <c r="L153" s="58"/>
      <c r="M153" s="47"/>
      <c r="N153" s="45"/>
    </row>
    <row r="154" spans="1:14">
      <c r="A154" s="45" t="s">
        <v>139</v>
      </c>
      <c r="B154" s="45" t="s">
        <v>24</v>
      </c>
      <c r="C154" s="46">
        <f t="shared" si="44"/>
        <v>5000</v>
      </c>
      <c r="D154" s="47">
        <f t="shared" si="45"/>
        <v>5000</v>
      </c>
      <c r="E154" s="47"/>
      <c r="F154" s="47">
        <v>5000</v>
      </c>
      <c r="G154" s="46">
        <f t="shared" si="63"/>
        <v>0</v>
      </c>
      <c r="H154" s="47"/>
      <c r="I154" s="47"/>
      <c r="J154" s="47"/>
      <c r="K154" s="47"/>
      <c r="L154" s="58"/>
      <c r="M154" s="47"/>
      <c r="N154" s="45"/>
    </row>
    <row r="155" spans="1:14">
      <c r="A155" s="12"/>
      <c r="B155" s="12" t="s">
        <v>142</v>
      </c>
      <c r="C155" s="42">
        <f t="shared" si="44"/>
        <v>520764</v>
      </c>
      <c r="D155" s="43">
        <f t="shared" si="45"/>
        <v>520764</v>
      </c>
      <c r="E155" s="43">
        <f t="shared" ref="E155:M155" si="64">SUM(E156:E158)</f>
        <v>490764</v>
      </c>
      <c r="F155" s="43">
        <f t="shared" si="64"/>
        <v>30000</v>
      </c>
      <c r="G155" s="42">
        <f t="shared" si="64"/>
        <v>0</v>
      </c>
      <c r="H155" s="43">
        <f t="shared" si="64"/>
        <v>0</v>
      </c>
      <c r="I155" s="43">
        <f t="shared" si="64"/>
        <v>0</v>
      </c>
      <c r="J155" s="43">
        <f t="shared" si="64"/>
        <v>0</v>
      </c>
      <c r="K155" s="43">
        <f t="shared" si="64"/>
        <v>0</v>
      </c>
      <c r="L155" s="43">
        <f t="shared" si="64"/>
        <v>0</v>
      </c>
      <c r="M155" s="43">
        <f t="shared" si="64"/>
        <v>3000</v>
      </c>
      <c r="N155" s="12"/>
    </row>
    <row r="156" spans="1:14">
      <c r="A156" s="45" t="s">
        <v>143</v>
      </c>
      <c r="B156" s="45" t="s">
        <v>144</v>
      </c>
      <c r="C156" s="46">
        <f t="shared" si="44"/>
        <v>20000</v>
      </c>
      <c r="D156" s="47">
        <f t="shared" si="45"/>
        <v>20000</v>
      </c>
      <c r="E156" s="47"/>
      <c r="F156" s="47">
        <v>20000</v>
      </c>
      <c r="G156" s="46">
        <f t="shared" ref="G156:G158" si="65">SUM(H156:K156)</f>
        <v>0</v>
      </c>
      <c r="H156" s="47"/>
      <c r="I156" s="47"/>
      <c r="J156" s="47"/>
      <c r="K156" s="47"/>
      <c r="L156" s="58"/>
      <c r="M156" s="47">
        <v>3000</v>
      </c>
      <c r="N156" s="45"/>
    </row>
    <row r="157" spans="1:14">
      <c r="A157" s="45" t="s">
        <v>143</v>
      </c>
      <c r="B157" s="45" t="s">
        <v>24</v>
      </c>
      <c r="C157" s="46">
        <f t="shared" si="44"/>
        <v>10000</v>
      </c>
      <c r="D157" s="47">
        <f t="shared" si="45"/>
        <v>10000</v>
      </c>
      <c r="E157" s="47"/>
      <c r="F157" s="47">
        <v>10000</v>
      </c>
      <c r="G157" s="46">
        <f t="shared" si="65"/>
        <v>0</v>
      </c>
      <c r="H157" s="47"/>
      <c r="I157" s="47"/>
      <c r="J157" s="47"/>
      <c r="K157" s="47"/>
      <c r="L157" s="58"/>
      <c r="M157" s="47"/>
      <c r="N157" s="45"/>
    </row>
    <row r="158" spans="1:14">
      <c r="A158" s="13" t="s">
        <v>143</v>
      </c>
      <c r="B158" s="13" t="s">
        <v>25</v>
      </c>
      <c r="C158" s="48">
        <f t="shared" si="44"/>
        <v>490764</v>
      </c>
      <c r="D158" s="49">
        <f t="shared" si="45"/>
        <v>490764</v>
      </c>
      <c r="E158" s="50">
        <v>490764</v>
      </c>
      <c r="F158" s="49"/>
      <c r="G158" s="48">
        <f t="shared" si="65"/>
        <v>0</v>
      </c>
      <c r="H158" s="49"/>
      <c r="I158" s="49"/>
      <c r="J158" s="49"/>
      <c r="K158" s="49"/>
      <c r="L158" s="59"/>
      <c r="M158" s="49"/>
      <c r="N158" s="13"/>
    </row>
    <row r="159" spans="1:14">
      <c r="A159" s="12"/>
      <c r="B159" s="12" t="s">
        <v>145</v>
      </c>
      <c r="C159" s="42">
        <f t="shared" si="44"/>
        <v>1931818.11</v>
      </c>
      <c r="D159" s="43">
        <f t="shared" si="45"/>
        <v>1931818.11</v>
      </c>
      <c r="E159" s="43">
        <f t="shared" ref="E159:M159" si="66">SUM(E160:E163)</f>
        <v>1796818.11</v>
      </c>
      <c r="F159" s="43">
        <f t="shared" si="66"/>
        <v>135000</v>
      </c>
      <c r="G159" s="42">
        <f t="shared" si="66"/>
        <v>0</v>
      </c>
      <c r="H159" s="43">
        <f t="shared" si="66"/>
        <v>0</v>
      </c>
      <c r="I159" s="43">
        <f t="shared" si="66"/>
        <v>0</v>
      </c>
      <c r="J159" s="43">
        <f t="shared" si="66"/>
        <v>0</v>
      </c>
      <c r="K159" s="43">
        <f t="shared" si="66"/>
        <v>0</v>
      </c>
      <c r="L159" s="43">
        <f t="shared" si="66"/>
        <v>0</v>
      </c>
      <c r="M159" s="43">
        <f t="shared" si="66"/>
        <v>20000</v>
      </c>
      <c r="N159" s="12"/>
    </row>
    <row r="160" spans="1:14">
      <c r="A160" s="45" t="s">
        <v>146</v>
      </c>
      <c r="B160" s="45" t="s">
        <v>147</v>
      </c>
      <c r="C160" s="46">
        <f t="shared" si="44"/>
        <v>45000</v>
      </c>
      <c r="D160" s="47">
        <f t="shared" si="45"/>
        <v>45000</v>
      </c>
      <c r="E160" s="47"/>
      <c r="F160" s="47">
        <v>45000</v>
      </c>
      <c r="G160" s="46">
        <f t="shared" ref="G160:G163" si="67">SUM(H160:K160)</f>
        <v>0</v>
      </c>
      <c r="H160" s="47"/>
      <c r="I160" s="47"/>
      <c r="J160" s="47"/>
      <c r="K160" s="47"/>
      <c r="L160" s="58"/>
      <c r="M160" s="47">
        <v>20000</v>
      </c>
      <c r="N160" s="45"/>
    </row>
    <row r="161" spans="1:14">
      <c r="A161" s="45" t="s">
        <v>146</v>
      </c>
      <c r="B161" s="45" t="s">
        <v>148</v>
      </c>
      <c r="C161" s="46">
        <f t="shared" si="44"/>
        <v>50000</v>
      </c>
      <c r="D161" s="47">
        <f t="shared" si="45"/>
        <v>50000</v>
      </c>
      <c r="E161" s="47"/>
      <c r="F161" s="47">
        <v>50000</v>
      </c>
      <c r="G161" s="46">
        <f t="shared" si="67"/>
        <v>0</v>
      </c>
      <c r="H161" s="47"/>
      <c r="I161" s="47"/>
      <c r="J161" s="47"/>
      <c r="K161" s="47"/>
      <c r="L161" s="58"/>
      <c r="M161" s="47"/>
      <c r="N161" s="45"/>
    </row>
    <row r="162" spans="1:14">
      <c r="A162" s="45" t="s">
        <v>149</v>
      </c>
      <c r="B162" s="45" t="s">
        <v>24</v>
      </c>
      <c r="C162" s="46">
        <f t="shared" si="44"/>
        <v>40000</v>
      </c>
      <c r="D162" s="47">
        <f t="shared" si="45"/>
        <v>40000</v>
      </c>
      <c r="E162" s="47"/>
      <c r="F162" s="47">
        <v>40000</v>
      </c>
      <c r="G162" s="46">
        <f t="shared" si="67"/>
        <v>0</v>
      </c>
      <c r="H162" s="47"/>
      <c r="I162" s="47"/>
      <c r="J162" s="47"/>
      <c r="K162" s="47"/>
      <c r="L162" s="58"/>
      <c r="M162" s="47"/>
      <c r="N162" s="45"/>
    </row>
    <row r="163" spans="1:14">
      <c r="A163" s="13" t="s">
        <v>149</v>
      </c>
      <c r="B163" s="13" t="s">
        <v>25</v>
      </c>
      <c r="C163" s="48">
        <f t="shared" si="44"/>
        <v>1796818.11</v>
      </c>
      <c r="D163" s="49">
        <f t="shared" si="45"/>
        <v>1796818.11</v>
      </c>
      <c r="E163" s="50">
        <v>1796818.11</v>
      </c>
      <c r="F163" s="49"/>
      <c r="G163" s="48">
        <f t="shared" si="67"/>
        <v>0</v>
      </c>
      <c r="H163" s="49"/>
      <c r="I163" s="49"/>
      <c r="J163" s="49"/>
      <c r="K163" s="49"/>
      <c r="L163" s="59"/>
      <c r="M163" s="49"/>
      <c r="N163" s="13"/>
    </row>
    <row r="164" spans="1:14">
      <c r="A164" s="12"/>
      <c r="B164" s="12" t="s">
        <v>150</v>
      </c>
      <c r="C164" s="42">
        <f t="shared" si="44"/>
        <v>15611196.91</v>
      </c>
      <c r="D164" s="43">
        <f t="shared" si="45"/>
        <v>12721196.91</v>
      </c>
      <c r="E164" s="43">
        <f t="shared" ref="E164:M164" si="68">SUM(E165:E174)</f>
        <v>12063696.91</v>
      </c>
      <c r="F164" s="43">
        <f t="shared" si="68"/>
        <v>657500</v>
      </c>
      <c r="G164" s="42">
        <f t="shared" si="68"/>
        <v>2890000</v>
      </c>
      <c r="H164" s="43">
        <f t="shared" si="68"/>
        <v>1200000</v>
      </c>
      <c r="I164" s="43">
        <f t="shared" si="68"/>
        <v>1690000</v>
      </c>
      <c r="J164" s="43">
        <f t="shared" si="68"/>
        <v>0</v>
      </c>
      <c r="K164" s="43">
        <f t="shared" si="68"/>
        <v>0</v>
      </c>
      <c r="L164" s="43">
        <f t="shared" si="68"/>
        <v>59000</v>
      </c>
      <c r="M164" s="43">
        <f t="shared" si="68"/>
        <v>1210000</v>
      </c>
      <c r="N164" s="12"/>
    </row>
    <row r="165" spans="1:14">
      <c r="A165" s="45" t="s">
        <v>151</v>
      </c>
      <c r="B165" s="45" t="s">
        <v>24</v>
      </c>
      <c r="C165" s="46">
        <f t="shared" si="44"/>
        <v>277500</v>
      </c>
      <c r="D165" s="47">
        <f t="shared" si="45"/>
        <v>277500</v>
      </c>
      <c r="E165" s="47"/>
      <c r="F165" s="47">
        <v>277500</v>
      </c>
      <c r="G165" s="46">
        <f t="shared" ref="G165:G174" si="69">SUM(H165:K165)</f>
        <v>0</v>
      </c>
      <c r="H165" s="47"/>
      <c r="I165" s="47"/>
      <c r="J165" s="47"/>
      <c r="K165" s="47"/>
      <c r="L165" s="47">
        <v>59000</v>
      </c>
      <c r="M165" s="47">
        <v>50000</v>
      </c>
      <c r="N165" s="45"/>
    </row>
    <row r="166" spans="1:14">
      <c r="A166" s="45" t="s">
        <v>152</v>
      </c>
      <c r="B166" s="45" t="s">
        <v>153</v>
      </c>
      <c r="C166" s="46">
        <f t="shared" si="44"/>
        <v>300000</v>
      </c>
      <c r="D166" s="47">
        <f t="shared" si="45"/>
        <v>0</v>
      </c>
      <c r="E166" s="47"/>
      <c r="F166" s="47"/>
      <c r="G166" s="46">
        <f t="shared" si="69"/>
        <v>300000</v>
      </c>
      <c r="H166" s="47"/>
      <c r="I166" s="47">
        <v>300000</v>
      </c>
      <c r="J166" s="47"/>
      <c r="K166" s="47"/>
      <c r="L166" s="58"/>
      <c r="M166" s="47">
        <v>50000</v>
      </c>
      <c r="N166" s="45"/>
    </row>
    <row r="167" spans="1:14">
      <c r="A167" s="45" t="s">
        <v>154</v>
      </c>
      <c r="B167" s="45" t="s">
        <v>155</v>
      </c>
      <c r="C167" s="46">
        <f t="shared" si="44"/>
        <v>100000</v>
      </c>
      <c r="D167" s="47">
        <f t="shared" si="45"/>
        <v>0</v>
      </c>
      <c r="E167" s="47"/>
      <c r="F167" s="47"/>
      <c r="G167" s="46">
        <f t="shared" si="69"/>
        <v>100000</v>
      </c>
      <c r="H167" s="47"/>
      <c r="I167" s="47">
        <v>100000</v>
      </c>
      <c r="J167" s="47"/>
      <c r="K167" s="47"/>
      <c r="L167" s="58"/>
      <c r="M167" s="47"/>
      <c r="N167" s="45"/>
    </row>
    <row r="168" spans="1:14">
      <c r="A168" s="45" t="s">
        <v>154</v>
      </c>
      <c r="B168" s="45" t="s">
        <v>156</v>
      </c>
      <c r="C168" s="46">
        <f t="shared" si="44"/>
        <v>800000</v>
      </c>
      <c r="D168" s="47">
        <f t="shared" si="45"/>
        <v>0</v>
      </c>
      <c r="E168" s="47"/>
      <c r="F168" s="47"/>
      <c r="G168" s="46">
        <f t="shared" si="69"/>
        <v>800000</v>
      </c>
      <c r="H168" s="47"/>
      <c r="I168" s="47">
        <v>800000</v>
      </c>
      <c r="J168" s="47"/>
      <c r="K168" s="47"/>
      <c r="L168" s="58"/>
      <c r="M168" s="47">
        <v>800000</v>
      </c>
      <c r="N168" s="45"/>
    </row>
    <row r="169" spans="1:14">
      <c r="A169" s="45" t="s">
        <v>154</v>
      </c>
      <c r="B169" s="45" t="s">
        <v>157</v>
      </c>
      <c r="C169" s="46">
        <f t="shared" si="44"/>
        <v>220000</v>
      </c>
      <c r="D169" s="47">
        <f t="shared" si="45"/>
        <v>0</v>
      </c>
      <c r="E169" s="47"/>
      <c r="F169" s="47"/>
      <c r="G169" s="46">
        <f t="shared" si="69"/>
        <v>220000</v>
      </c>
      <c r="H169" s="47"/>
      <c r="I169" s="47">
        <v>220000</v>
      </c>
      <c r="J169" s="47"/>
      <c r="K169" s="47"/>
      <c r="L169" s="58"/>
      <c r="M169" s="47">
        <v>50000</v>
      </c>
      <c r="N169" s="45"/>
    </row>
    <row r="170" spans="1:14">
      <c r="A170" s="45" t="s">
        <v>158</v>
      </c>
      <c r="B170" s="45" t="s">
        <v>159</v>
      </c>
      <c r="C170" s="46">
        <f t="shared" si="44"/>
        <v>270000</v>
      </c>
      <c r="D170" s="47">
        <f t="shared" si="45"/>
        <v>0</v>
      </c>
      <c r="E170" s="47"/>
      <c r="F170" s="47"/>
      <c r="G170" s="46">
        <f t="shared" si="69"/>
        <v>270000</v>
      </c>
      <c r="H170" s="47"/>
      <c r="I170" s="47">
        <v>270000</v>
      </c>
      <c r="J170" s="47"/>
      <c r="K170" s="47"/>
      <c r="L170" s="58"/>
      <c r="M170" s="47">
        <v>130000</v>
      </c>
      <c r="N170" s="45"/>
    </row>
    <row r="171" ht="14.25" spans="1:14">
      <c r="A171" s="45" t="s">
        <v>152</v>
      </c>
      <c r="B171" s="45" t="s">
        <v>160</v>
      </c>
      <c r="C171" s="46">
        <f t="shared" si="44"/>
        <v>130000</v>
      </c>
      <c r="D171" s="47">
        <f t="shared" si="45"/>
        <v>130000</v>
      </c>
      <c r="E171" s="47"/>
      <c r="F171" s="56">
        <v>130000</v>
      </c>
      <c r="G171" s="46">
        <f t="shared" si="69"/>
        <v>0</v>
      </c>
      <c r="H171" s="47"/>
      <c r="I171" s="47"/>
      <c r="J171" s="47"/>
      <c r="K171" s="47"/>
      <c r="L171" s="58"/>
      <c r="M171" s="47">
        <v>50000</v>
      </c>
      <c r="N171" s="45"/>
    </row>
    <row r="172" ht="14.25" spans="1:14">
      <c r="A172" s="45" t="s">
        <v>152</v>
      </c>
      <c r="B172" s="45" t="s">
        <v>161</v>
      </c>
      <c r="C172" s="46">
        <f t="shared" si="44"/>
        <v>250000</v>
      </c>
      <c r="D172" s="47">
        <f t="shared" si="45"/>
        <v>250000</v>
      </c>
      <c r="E172" s="47"/>
      <c r="F172" s="56">
        <v>250000</v>
      </c>
      <c r="G172" s="46">
        <f t="shared" si="69"/>
        <v>0</v>
      </c>
      <c r="H172" s="47"/>
      <c r="I172" s="47"/>
      <c r="J172" s="47"/>
      <c r="K172" s="47"/>
      <c r="L172" s="58"/>
      <c r="M172" s="47">
        <v>80000</v>
      </c>
      <c r="N172" s="45"/>
    </row>
    <row r="173" ht="14.25" spans="1:14">
      <c r="A173" s="45" t="s">
        <v>152</v>
      </c>
      <c r="B173" s="45" t="s">
        <v>162</v>
      </c>
      <c r="C173" s="46">
        <f t="shared" si="44"/>
        <v>1200000</v>
      </c>
      <c r="D173" s="47">
        <f t="shared" si="45"/>
        <v>0</v>
      </c>
      <c r="E173" s="47"/>
      <c r="F173" s="47"/>
      <c r="G173" s="46">
        <f t="shared" si="69"/>
        <v>1200000</v>
      </c>
      <c r="H173" s="56">
        <v>1200000</v>
      </c>
      <c r="I173" s="47"/>
      <c r="J173" s="47"/>
      <c r="K173" s="47"/>
      <c r="L173" s="58"/>
      <c r="M173" s="47"/>
      <c r="N173" s="45"/>
    </row>
    <row r="174" spans="1:14">
      <c r="A174" s="13" t="s">
        <v>151</v>
      </c>
      <c r="B174" s="13" t="s">
        <v>25</v>
      </c>
      <c r="C174" s="48">
        <f t="shared" ref="C174:C180" si="70">SUM(D174,G174)</f>
        <v>12063696.91</v>
      </c>
      <c r="D174" s="49">
        <f t="shared" ref="D174:D178" si="71">SUM(E174:F174)</f>
        <v>12063696.91</v>
      </c>
      <c r="E174" s="50">
        <v>12063696.91</v>
      </c>
      <c r="F174" s="49"/>
      <c r="G174" s="48">
        <f t="shared" si="69"/>
        <v>0</v>
      </c>
      <c r="H174" s="49"/>
      <c r="I174" s="49"/>
      <c r="J174" s="49"/>
      <c r="K174" s="49"/>
      <c r="L174" s="59"/>
      <c r="M174" s="49"/>
      <c r="N174" s="13"/>
    </row>
    <row r="175" spans="1:14">
      <c r="A175" s="12"/>
      <c r="B175" s="12" t="s">
        <v>163</v>
      </c>
      <c r="C175" s="42">
        <f t="shared" si="70"/>
        <v>32522964.88</v>
      </c>
      <c r="D175" s="43">
        <f t="shared" si="71"/>
        <v>23944154.88</v>
      </c>
      <c r="E175" s="43">
        <f t="shared" ref="E175:M175" si="72">SUM(E176:E185)</f>
        <v>19919340.48</v>
      </c>
      <c r="F175" s="43">
        <f t="shared" si="72"/>
        <v>4024814.4</v>
      </c>
      <c r="G175" s="42">
        <f t="shared" si="72"/>
        <v>8578810</v>
      </c>
      <c r="H175" s="43">
        <f t="shared" si="72"/>
        <v>8448210</v>
      </c>
      <c r="I175" s="43">
        <f t="shared" si="72"/>
        <v>130600</v>
      </c>
      <c r="J175" s="43">
        <f t="shared" si="72"/>
        <v>0</v>
      </c>
      <c r="K175" s="43">
        <f t="shared" si="72"/>
        <v>0</v>
      </c>
      <c r="L175" s="43">
        <f t="shared" si="72"/>
        <v>20000</v>
      </c>
      <c r="M175" s="43">
        <f t="shared" si="72"/>
        <v>680600</v>
      </c>
      <c r="N175" s="12"/>
    </row>
    <row r="176" spans="1:14">
      <c r="A176" s="45" t="s">
        <v>164</v>
      </c>
      <c r="B176" s="45" t="s">
        <v>165</v>
      </c>
      <c r="C176" s="46">
        <f t="shared" si="70"/>
        <v>70814.4</v>
      </c>
      <c r="D176" s="47">
        <f t="shared" si="71"/>
        <v>70814.4</v>
      </c>
      <c r="E176" s="47"/>
      <c r="F176" s="66">
        <v>70814.4</v>
      </c>
      <c r="G176" s="46">
        <f t="shared" ref="G176:G185" si="73">SUM(H176:K176)</f>
        <v>0</v>
      </c>
      <c r="H176" s="47"/>
      <c r="I176" s="47"/>
      <c r="J176" s="47"/>
      <c r="K176" s="47"/>
      <c r="L176" s="58"/>
      <c r="M176" s="47"/>
      <c r="N176" s="45"/>
    </row>
    <row r="177" ht="14.25" spans="1:14">
      <c r="A177" s="45" t="s">
        <v>164</v>
      </c>
      <c r="B177" s="45" t="s">
        <v>166</v>
      </c>
      <c r="C177" s="46">
        <f t="shared" si="70"/>
        <v>500000</v>
      </c>
      <c r="D177" s="47">
        <f t="shared" si="71"/>
        <v>500000</v>
      </c>
      <c r="E177" s="47"/>
      <c r="F177" s="67">
        <v>500000</v>
      </c>
      <c r="G177" s="46">
        <f t="shared" si="73"/>
        <v>0</v>
      </c>
      <c r="H177" s="47"/>
      <c r="I177" s="47"/>
      <c r="J177" s="47"/>
      <c r="K177" s="47"/>
      <c r="L177" s="58"/>
      <c r="M177" s="47">
        <v>50000</v>
      </c>
      <c r="N177" s="45"/>
    </row>
    <row r="178" ht="14.25" spans="1:14">
      <c r="A178" s="45" t="s">
        <v>164</v>
      </c>
      <c r="B178" s="45" t="s">
        <v>167</v>
      </c>
      <c r="C178" s="46">
        <f t="shared" si="70"/>
        <v>1800000</v>
      </c>
      <c r="D178" s="47">
        <f t="shared" si="71"/>
        <v>0</v>
      </c>
      <c r="E178" s="47"/>
      <c r="F178" s="47"/>
      <c r="G178" s="46">
        <f t="shared" si="73"/>
        <v>1800000</v>
      </c>
      <c r="H178" s="68">
        <v>1800000</v>
      </c>
      <c r="I178" s="47"/>
      <c r="J178" s="47"/>
      <c r="K178" s="47"/>
      <c r="L178" s="58"/>
      <c r="M178" s="47"/>
      <c r="N178" s="45"/>
    </row>
    <row r="179" ht="14.25" spans="1:14">
      <c r="A179" s="45" t="s">
        <v>168</v>
      </c>
      <c r="B179" s="57" t="s">
        <v>169</v>
      </c>
      <c r="C179" s="46">
        <f t="shared" si="70"/>
        <v>1500000</v>
      </c>
      <c r="D179" s="47"/>
      <c r="E179" s="47"/>
      <c r="F179" s="47"/>
      <c r="G179" s="46">
        <f t="shared" si="73"/>
        <v>1500000</v>
      </c>
      <c r="H179" s="67">
        <v>1500000</v>
      </c>
      <c r="I179" s="47"/>
      <c r="J179" s="47"/>
      <c r="K179" s="47"/>
      <c r="L179" s="58"/>
      <c r="M179" s="47"/>
      <c r="N179" s="45"/>
    </row>
    <row r="180" ht="14.25" spans="1:14">
      <c r="A180" s="45" t="s">
        <v>164</v>
      </c>
      <c r="B180" s="45" t="s">
        <v>170</v>
      </c>
      <c r="C180" s="46">
        <f t="shared" si="70"/>
        <v>2500000</v>
      </c>
      <c r="D180" s="47">
        <f t="shared" ref="D180:D195" si="74">SUM(E180:F180)</f>
        <v>0</v>
      </c>
      <c r="E180" s="47"/>
      <c r="F180" s="47"/>
      <c r="G180" s="46">
        <f t="shared" si="73"/>
        <v>2500000</v>
      </c>
      <c r="H180" s="67">
        <v>2500000</v>
      </c>
      <c r="I180" s="47"/>
      <c r="J180" s="47"/>
      <c r="K180" s="47"/>
      <c r="L180" s="58"/>
      <c r="M180" s="47"/>
      <c r="N180" s="45"/>
    </row>
    <row r="181" ht="14.25" spans="1:14">
      <c r="A181" s="51"/>
      <c r="B181" s="51" t="s">
        <v>171</v>
      </c>
      <c r="C181" s="53"/>
      <c r="D181" s="53"/>
      <c r="E181" s="53"/>
      <c r="F181" s="53"/>
      <c r="G181" s="46">
        <f t="shared" si="73"/>
        <v>130600</v>
      </c>
      <c r="H181" s="69"/>
      <c r="I181" s="53">
        <v>130600</v>
      </c>
      <c r="J181" s="53"/>
      <c r="K181" s="53"/>
      <c r="L181" s="61"/>
      <c r="M181" s="53">
        <v>130600</v>
      </c>
      <c r="N181" s="51"/>
    </row>
    <row r="182" spans="1:14">
      <c r="A182" s="45" t="s">
        <v>164</v>
      </c>
      <c r="B182" s="45" t="s">
        <v>172</v>
      </c>
      <c r="C182" s="46">
        <f t="shared" ref="C182:C195" si="75">SUM(D182,G182)</f>
        <v>700000</v>
      </c>
      <c r="D182" s="47">
        <f t="shared" si="74"/>
        <v>0</v>
      </c>
      <c r="E182" s="47"/>
      <c r="F182" s="47"/>
      <c r="G182" s="46">
        <f t="shared" si="73"/>
        <v>700000</v>
      </c>
      <c r="H182" s="47">
        <v>700000</v>
      </c>
      <c r="I182" s="47"/>
      <c r="J182" s="47"/>
      <c r="K182" s="47"/>
      <c r="L182" s="58"/>
      <c r="M182" s="47">
        <v>500000</v>
      </c>
      <c r="N182" s="45"/>
    </row>
    <row r="183" ht="14.25" spans="1:14">
      <c r="A183" s="45" t="s">
        <v>164</v>
      </c>
      <c r="B183" s="45" t="s">
        <v>173</v>
      </c>
      <c r="C183" s="46">
        <f t="shared" si="75"/>
        <v>1948210</v>
      </c>
      <c r="D183" s="47">
        <f t="shared" si="74"/>
        <v>0</v>
      </c>
      <c r="E183" s="47"/>
      <c r="F183" s="47"/>
      <c r="G183" s="46">
        <f t="shared" si="73"/>
        <v>1948210</v>
      </c>
      <c r="H183" s="70">
        <v>1948210</v>
      </c>
      <c r="I183" s="47"/>
      <c r="J183" s="47"/>
      <c r="K183" s="47"/>
      <c r="L183" s="58"/>
      <c r="M183" s="47"/>
      <c r="N183" s="45"/>
    </row>
    <row r="184" spans="1:14">
      <c r="A184" s="13" t="s">
        <v>174</v>
      </c>
      <c r="B184" s="13" t="s">
        <v>25</v>
      </c>
      <c r="C184" s="48">
        <f t="shared" si="75"/>
        <v>19919340.48</v>
      </c>
      <c r="D184" s="49">
        <f t="shared" si="74"/>
        <v>19919340.48</v>
      </c>
      <c r="E184" s="50">
        <v>19919340.48</v>
      </c>
      <c r="F184" s="49"/>
      <c r="G184" s="48">
        <f t="shared" si="73"/>
        <v>0</v>
      </c>
      <c r="H184" s="49"/>
      <c r="I184" s="49"/>
      <c r="J184" s="49"/>
      <c r="K184" s="49"/>
      <c r="L184" s="59"/>
      <c r="M184" s="49"/>
      <c r="N184" s="13"/>
    </row>
    <row r="185" spans="1:14">
      <c r="A185" s="45" t="s">
        <v>174</v>
      </c>
      <c r="B185" s="45" t="s">
        <v>24</v>
      </c>
      <c r="C185" s="46">
        <f t="shared" si="75"/>
        <v>3454000</v>
      </c>
      <c r="D185" s="47">
        <f t="shared" si="74"/>
        <v>3454000</v>
      </c>
      <c r="E185" s="47"/>
      <c r="F185" s="47">
        <v>3454000</v>
      </c>
      <c r="G185" s="46">
        <f t="shared" si="73"/>
        <v>0</v>
      </c>
      <c r="H185" s="47"/>
      <c r="I185" s="47"/>
      <c r="J185" s="47"/>
      <c r="K185" s="47"/>
      <c r="L185" s="58">
        <v>20000</v>
      </c>
      <c r="M185" s="47"/>
      <c r="N185" s="45"/>
    </row>
    <row r="186" spans="1:14">
      <c r="A186" s="12"/>
      <c r="B186" s="12" t="s">
        <v>175</v>
      </c>
      <c r="C186" s="42">
        <f t="shared" si="75"/>
        <v>900000</v>
      </c>
      <c r="D186" s="43">
        <f t="shared" si="74"/>
        <v>0</v>
      </c>
      <c r="E186" s="43">
        <f t="shared" ref="E186:M186" si="76">SUM(E187)</f>
        <v>0</v>
      </c>
      <c r="F186" s="43">
        <f t="shared" si="76"/>
        <v>0</v>
      </c>
      <c r="G186" s="42">
        <f t="shared" si="76"/>
        <v>900000</v>
      </c>
      <c r="H186" s="43">
        <f t="shared" si="76"/>
        <v>0</v>
      </c>
      <c r="I186" s="43">
        <f t="shared" si="76"/>
        <v>900000</v>
      </c>
      <c r="J186" s="43">
        <f t="shared" si="76"/>
        <v>0</v>
      </c>
      <c r="K186" s="43">
        <f t="shared" si="76"/>
        <v>0</v>
      </c>
      <c r="L186" s="43">
        <f t="shared" si="76"/>
        <v>0</v>
      </c>
      <c r="M186" s="43">
        <f t="shared" si="76"/>
        <v>0</v>
      </c>
      <c r="N186" s="12"/>
    </row>
    <row r="187" spans="1:14">
      <c r="A187" s="45" t="s">
        <v>176</v>
      </c>
      <c r="B187" s="45" t="s">
        <v>177</v>
      </c>
      <c r="C187" s="46">
        <f t="shared" si="75"/>
        <v>900000</v>
      </c>
      <c r="D187" s="47">
        <f t="shared" si="74"/>
        <v>0</v>
      </c>
      <c r="E187" s="47"/>
      <c r="F187" s="47"/>
      <c r="G187" s="46">
        <f t="shared" ref="G187:G191" si="77">SUM(H187:K187)</f>
        <v>900000</v>
      </c>
      <c r="H187" s="47"/>
      <c r="I187" s="47">
        <v>900000</v>
      </c>
      <c r="J187" s="47"/>
      <c r="K187" s="47"/>
      <c r="L187" s="47"/>
      <c r="M187" s="47"/>
      <c r="N187" s="45"/>
    </row>
    <row r="188" spans="1:14">
      <c r="A188" s="12"/>
      <c r="B188" s="12" t="s">
        <v>178</v>
      </c>
      <c r="C188" s="42">
        <f t="shared" si="75"/>
        <v>8995631.2</v>
      </c>
      <c r="D188" s="43">
        <f t="shared" si="74"/>
        <v>4495631.2</v>
      </c>
      <c r="E188" s="43">
        <f t="shared" ref="E188:M188" si="78">SUM(E189:E191)</f>
        <v>3857631.2</v>
      </c>
      <c r="F188" s="43">
        <f t="shared" si="78"/>
        <v>638000</v>
      </c>
      <c r="G188" s="42">
        <f t="shared" si="78"/>
        <v>4500000</v>
      </c>
      <c r="H188" s="43">
        <f t="shared" si="78"/>
        <v>0</v>
      </c>
      <c r="I188" s="43">
        <f t="shared" si="78"/>
        <v>4500000</v>
      </c>
      <c r="J188" s="43">
        <f t="shared" si="78"/>
        <v>0</v>
      </c>
      <c r="K188" s="43">
        <f t="shared" si="78"/>
        <v>0</v>
      </c>
      <c r="L188" s="43">
        <f t="shared" si="78"/>
        <v>2000</v>
      </c>
      <c r="M188" s="43">
        <f t="shared" si="78"/>
        <v>570000</v>
      </c>
      <c r="N188" s="12"/>
    </row>
    <row r="189" ht="14.25" spans="1:14">
      <c r="A189" s="45" t="s">
        <v>179</v>
      </c>
      <c r="B189" s="45" t="s">
        <v>180</v>
      </c>
      <c r="C189" s="46">
        <f t="shared" si="75"/>
        <v>4500000</v>
      </c>
      <c r="D189" s="47">
        <f t="shared" si="74"/>
        <v>0</v>
      </c>
      <c r="E189" s="47"/>
      <c r="F189" s="47"/>
      <c r="G189" s="46">
        <f t="shared" si="77"/>
        <v>4500000</v>
      </c>
      <c r="H189" s="47"/>
      <c r="I189" s="54">
        <v>4500000</v>
      </c>
      <c r="J189" s="47"/>
      <c r="K189" s="47"/>
      <c r="L189" s="47"/>
      <c r="M189" s="47">
        <v>500000</v>
      </c>
      <c r="N189" s="45"/>
    </row>
    <row r="190" spans="1:14">
      <c r="A190" s="45" t="s">
        <v>174</v>
      </c>
      <c r="B190" s="45" t="s">
        <v>24</v>
      </c>
      <c r="C190" s="46">
        <f t="shared" si="75"/>
        <v>638000</v>
      </c>
      <c r="D190" s="47">
        <f t="shared" si="74"/>
        <v>638000</v>
      </c>
      <c r="E190" s="47"/>
      <c r="F190" s="47">
        <v>638000</v>
      </c>
      <c r="G190" s="46">
        <f t="shared" si="77"/>
        <v>0</v>
      </c>
      <c r="H190" s="47"/>
      <c r="I190" s="47"/>
      <c r="J190" s="47"/>
      <c r="K190" s="47"/>
      <c r="L190" s="47">
        <v>2000</v>
      </c>
      <c r="M190" s="47">
        <v>70000</v>
      </c>
      <c r="N190" s="45"/>
    </row>
    <row r="191" spans="1:14">
      <c r="A191" s="13" t="s">
        <v>174</v>
      </c>
      <c r="B191" s="13" t="s">
        <v>25</v>
      </c>
      <c r="C191" s="48">
        <f t="shared" si="75"/>
        <v>3857631.2</v>
      </c>
      <c r="D191" s="49">
        <f t="shared" si="74"/>
        <v>3857631.2</v>
      </c>
      <c r="E191" s="50">
        <v>3857631.2</v>
      </c>
      <c r="F191" s="49"/>
      <c r="G191" s="48">
        <f t="shared" si="77"/>
        <v>0</v>
      </c>
      <c r="H191" s="49"/>
      <c r="I191" s="49"/>
      <c r="J191" s="49"/>
      <c r="K191" s="49"/>
      <c r="L191" s="49"/>
      <c r="M191" s="49"/>
      <c r="N191" s="13"/>
    </row>
    <row r="192" spans="1:14">
      <c r="A192" s="12"/>
      <c r="B192" s="12" t="s">
        <v>181</v>
      </c>
      <c r="C192" s="42">
        <f t="shared" si="75"/>
        <v>5666442.75</v>
      </c>
      <c r="D192" s="43">
        <f t="shared" si="74"/>
        <v>5416442.75</v>
      </c>
      <c r="E192" s="43">
        <f t="shared" ref="E192:M192" si="79">SUM(E193:E197)</f>
        <v>5099642.75</v>
      </c>
      <c r="F192" s="43">
        <f t="shared" si="79"/>
        <v>316800</v>
      </c>
      <c r="G192" s="42">
        <f t="shared" si="79"/>
        <v>250000</v>
      </c>
      <c r="H192" s="43">
        <f t="shared" si="79"/>
        <v>0</v>
      </c>
      <c r="I192" s="43">
        <f t="shared" si="79"/>
        <v>250000</v>
      </c>
      <c r="J192" s="43">
        <f t="shared" si="79"/>
        <v>0</v>
      </c>
      <c r="K192" s="43">
        <f t="shared" si="79"/>
        <v>0</v>
      </c>
      <c r="L192" s="43">
        <f t="shared" si="79"/>
        <v>3000</v>
      </c>
      <c r="M192" s="43">
        <f t="shared" si="79"/>
        <v>170000</v>
      </c>
      <c r="N192" s="12"/>
    </row>
    <row r="193" spans="1:14">
      <c r="A193" s="13" t="s">
        <v>182</v>
      </c>
      <c r="B193" s="13" t="s">
        <v>25</v>
      </c>
      <c r="C193" s="48">
        <f t="shared" si="75"/>
        <v>5099642.75</v>
      </c>
      <c r="D193" s="49">
        <f t="shared" si="74"/>
        <v>5099642.75</v>
      </c>
      <c r="E193" s="50">
        <v>5099642.75</v>
      </c>
      <c r="F193" s="49"/>
      <c r="G193" s="48">
        <f t="shared" ref="G193:G197" si="80">SUM(H193:K193)</f>
        <v>0</v>
      </c>
      <c r="H193" s="49"/>
      <c r="I193" s="49"/>
      <c r="J193" s="49"/>
      <c r="K193" s="49"/>
      <c r="L193" s="49"/>
      <c r="M193" s="49"/>
      <c r="N193" s="13"/>
    </row>
    <row r="194" ht="27" spans="1:14">
      <c r="A194" s="45" t="s">
        <v>183</v>
      </c>
      <c r="B194" s="45" t="s">
        <v>184</v>
      </c>
      <c r="C194" s="46">
        <f t="shared" si="75"/>
        <v>100000</v>
      </c>
      <c r="D194" s="47">
        <f t="shared" si="74"/>
        <v>0</v>
      </c>
      <c r="E194" s="47"/>
      <c r="F194" s="47"/>
      <c r="G194" s="46">
        <f t="shared" si="80"/>
        <v>100000</v>
      </c>
      <c r="H194" s="47"/>
      <c r="I194" s="47">
        <v>100000</v>
      </c>
      <c r="J194" s="47"/>
      <c r="K194" s="47"/>
      <c r="L194" s="47"/>
      <c r="M194" s="47">
        <v>100000</v>
      </c>
      <c r="N194" s="45"/>
    </row>
    <row r="195" spans="1:14">
      <c r="A195" s="45" t="s">
        <v>185</v>
      </c>
      <c r="B195" s="45" t="s">
        <v>186</v>
      </c>
      <c r="C195" s="46">
        <f t="shared" si="75"/>
        <v>100000</v>
      </c>
      <c r="D195" s="47">
        <f t="shared" si="74"/>
        <v>0</v>
      </c>
      <c r="E195" s="47"/>
      <c r="F195" s="47"/>
      <c r="G195" s="46">
        <f t="shared" si="80"/>
        <v>100000</v>
      </c>
      <c r="H195" s="47"/>
      <c r="I195" s="47">
        <v>100000</v>
      </c>
      <c r="J195" s="47"/>
      <c r="K195" s="47"/>
      <c r="L195" s="47"/>
      <c r="M195" s="47"/>
      <c r="N195" s="45"/>
    </row>
    <row r="196" ht="14.25" spans="1:14">
      <c r="A196" s="51"/>
      <c r="B196" s="51" t="s">
        <v>187</v>
      </c>
      <c r="C196" s="53"/>
      <c r="D196" s="53"/>
      <c r="E196" s="53"/>
      <c r="F196" s="53"/>
      <c r="G196" s="46">
        <f t="shared" si="80"/>
        <v>50000</v>
      </c>
      <c r="H196" s="53"/>
      <c r="I196" s="73">
        <v>50000</v>
      </c>
      <c r="J196" s="53"/>
      <c r="K196" s="53"/>
      <c r="L196" s="53"/>
      <c r="M196" s="53"/>
      <c r="N196" s="51"/>
    </row>
    <row r="197" spans="1:14">
      <c r="A197" s="45" t="s">
        <v>182</v>
      </c>
      <c r="B197" s="45" t="s">
        <v>24</v>
      </c>
      <c r="C197" s="46">
        <f t="shared" ref="C197:C208" si="81">SUM(D197,G197)</f>
        <v>316800</v>
      </c>
      <c r="D197" s="47">
        <f t="shared" ref="D197:D204" si="82">SUM(E197:F197)</f>
        <v>316800</v>
      </c>
      <c r="E197" s="47"/>
      <c r="F197" s="47">
        <v>316800</v>
      </c>
      <c r="G197" s="46">
        <f t="shared" si="80"/>
        <v>0</v>
      </c>
      <c r="H197" s="47"/>
      <c r="I197" s="47"/>
      <c r="J197" s="47"/>
      <c r="K197" s="47"/>
      <c r="L197" s="47">
        <v>3000</v>
      </c>
      <c r="M197" s="47">
        <v>70000</v>
      </c>
      <c r="N197" s="45"/>
    </row>
    <row r="198" ht="27" spans="1:14">
      <c r="A198" s="12"/>
      <c r="B198" s="12" t="s">
        <v>188</v>
      </c>
      <c r="C198" s="42">
        <f t="shared" si="81"/>
        <v>180000</v>
      </c>
      <c r="D198" s="43">
        <f t="shared" si="82"/>
        <v>0</v>
      </c>
      <c r="E198" s="43">
        <f t="shared" ref="E198:K198" si="83">SUM(E199)</f>
        <v>0</v>
      </c>
      <c r="F198" s="43">
        <f t="shared" si="83"/>
        <v>0</v>
      </c>
      <c r="G198" s="42">
        <f t="shared" si="83"/>
        <v>180000</v>
      </c>
      <c r="H198" s="43">
        <f t="shared" si="83"/>
        <v>0</v>
      </c>
      <c r="I198" s="43">
        <f t="shared" si="83"/>
        <v>180000</v>
      </c>
      <c r="J198" s="43">
        <f t="shared" si="83"/>
        <v>0</v>
      </c>
      <c r="K198" s="43">
        <f t="shared" si="83"/>
        <v>0</v>
      </c>
      <c r="L198" s="8"/>
      <c r="M198" s="43"/>
      <c r="N198" s="12"/>
    </row>
    <row r="199" spans="1:14">
      <c r="A199" s="45" t="s">
        <v>176</v>
      </c>
      <c r="B199" s="45" t="s">
        <v>189</v>
      </c>
      <c r="C199" s="46">
        <f t="shared" si="81"/>
        <v>180000</v>
      </c>
      <c r="D199" s="47">
        <f t="shared" si="82"/>
        <v>0</v>
      </c>
      <c r="E199" s="47"/>
      <c r="F199" s="47"/>
      <c r="G199" s="46">
        <f t="shared" ref="G199:G203" si="84">SUM(H199:K199)</f>
        <v>180000</v>
      </c>
      <c r="H199" s="47"/>
      <c r="I199" s="47">
        <v>180000</v>
      </c>
      <c r="J199" s="47"/>
      <c r="K199" s="47"/>
      <c r="L199" s="58"/>
      <c r="M199" s="47"/>
      <c r="N199" s="45"/>
    </row>
    <row r="200" spans="1:14">
      <c r="A200" s="12"/>
      <c r="B200" s="12" t="s">
        <v>190</v>
      </c>
      <c r="C200" s="42">
        <f t="shared" si="81"/>
        <v>2000000</v>
      </c>
      <c r="D200" s="43">
        <f t="shared" si="82"/>
        <v>0</v>
      </c>
      <c r="E200" s="43">
        <f t="shared" ref="E200:K200" si="85">SUM(E201)</f>
        <v>0</v>
      </c>
      <c r="F200" s="43">
        <f t="shared" si="85"/>
        <v>0</v>
      </c>
      <c r="G200" s="42">
        <f t="shared" si="85"/>
        <v>2000000</v>
      </c>
      <c r="H200" s="43">
        <f t="shared" si="85"/>
        <v>0</v>
      </c>
      <c r="I200" s="43">
        <f t="shared" si="85"/>
        <v>2000000</v>
      </c>
      <c r="J200" s="43">
        <f t="shared" si="85"/>
        <v>0</v>
      </c>
      <c r="K200" s="43">
        <f t="shared" si="85"/>
        <v>0</v>
      </c>
      <c r="L200" s="8"/>
      <c r="M200" s="43"/>
      <c r="N200" s="12"/>
    </row>
    <row r="201" ht="14.25" spans="1:14">
      <c r="A201" s="45" t="s">
        <v>176</v>
      </c>
      <c r="B201" s="45" t="s">
        <v>141</v>
      </c>
      <c r="C201" s="46">
        <f t="shared" si="81"/>
        <v>2000000</v>
      </c>
      <c r="D201" s="47">
        <f t="shared" si="82"/>
        <v>0</v>
      </c>
      <c r="E201" s="47"/>
      <c r="F201" s="47"/>
      <c r="G201" s="46">
        <f t="shared" si="84"/>
        <v>2000000</v>
      </c>
      <c r="H201" s="47"/>
      <c r="I201" s="74">
        <v>2000000</v>
      </c>
      <c r="J201" s="47"/>
      <c r="K201" s="47"/>
      <c r="L201" s="58"/>
      <c r="M201" s="47"/>
      <c r="N201" s="45"/>
    </row>
    <row r="202" ht="27" spans="1:14">
      <c r="A202" s="12"/>
      <c r="B202" s="12" t="s">
        <v>191</v>
      </c>
      <c r="C202" s="42">
        <f t="shared" si="81"/>
        <v>1200000</v>
      </c>
      <c r="D202" s="43">
        <f t="shared" si="82"/>
        <v>0</v>
      </c>
      <c r="E202" s="43">
        <f t="shared" ref="E202:K202" si="86">SUM(E203)</f>
        <v>0</v>
      </c>
      <c r="F202" s="43">
        <f t="shared" si="86"/>
        <v>0</v>
      </c>
      <c r="G202" s="42">
        <f t="shared" si="86"/>
        <v>1200000</v>
      </c>
      <c r="H202" s="43">
        <f t="shared" si="86"/>
        <v>0</v>
      </c>
      <c r="I202" s="43">
        <f t="shared" si="86"/>
        <v>1200000</v>
      </c>
      <c r="J202" s="43">
        <f t="shared" si="86"/>
        <v>0</v>
      </c>
      <c r="K202" s="43">
        <f t="shared" si="86"/>
        <v>0</v>
      </c>
      <c r="L202" s="8"/>
      <c r="M202" s="43"/>
      <c r="N202" s="12"/>
    </row>
    <row r="203" spans="1:14">
      <c r="A203" s="45" t="s">
        <v>40</v>
      </c>
      <c r="B203" s="45" t="s">
        <v>192</v>
      </c>
      <c r="C203" s="46">
        <f t="shared" si="81"/>
        <v>1200000</v>
      </c>
      <c r="D203" s="47">
        <f t="shared" si="82"/>
        <v>0</v>
      </c>
      <c r="E203" s="47"/>
      <c r="F203" s="47"/>
      <c r="G203" s="46">
        <f t="shared" si="84"/>
        <v>1200000</v>
      </c>
      <c r="H203" s="47"/>
      <c r="I203" s="47">
        <v>1200000</v>
      </c>
      <c r="J203" s="47"/>
      <c r="K203" s="47"/>
      <c r="L203" s="58"/>
      <c r="M203" s="47"/>
      <c r="N203" s="45"/>
    </row>
    <row r="204" spans="1:14">
      <c r="A204" s="12"/>
      <c r="B204" s="12" t="s">
        <v>193</v>
      </c>
      <c r="C204" s="42">
        <f t="shared" si="81"/>
        <v>1277006.88</v>
      </c>
      <c r="D204" s="43">
        <f t="shared" si="82"/>
        <v>1277006.88</v>
      </c>
      <c r="E204" s="43">
        <f t="shared" ref="E204:M204" si="87">SUM(E205:E207)</f>
        <v>1239506.88</v>
      </c>
      <c r="F204" s="43">
        <f t="shared" si="87"/>
        <v>37500</v>
      </c>
      <c r="G204" s="42">
        <f t="shared" si="87"/>
        <v>0</v>
      </c>
      <c r="H204" s="43">
        <f t="shared" si="87"/>
        <v>0</v>
      </c>
      <c r="I204" s="43">
        <f t="shared" si="87"/>
        <v>0</v>
      </c>
      <c r="J204" s="43">
        <f t="shared" si="87"/>
        <v>0</v>
      </c>
      <c r="K204" s="43">
        <f t="shared" si="87"/>
        <v>0</v>
      </c>
      <c r="L204" s="43">
        <f t="shared" si="87"/>
        <v>0</v>
      </c>
      <c r="M204" s="43">
        <f t="shared" si="87"/>
        <v>5000</v>
      </c>
      <c r="N204" s="12"/>
    </row>
    <row r="205" spans="1:14">
      <c r="A205" s="45" t="s">
        <v>194</v>
      </c>
      <c r="B205" s="45" t="s">
        <v>141</v>
      </c>
      <c r="C205" s="46">
        <f t="shared" si="81"/>
        <v>0</v>
      </c>
      <c r="D205" s="71"/>
      <c r="E205" s="71"/>
      <c r="F205" s="47">
        <v>10000</v>
      </c>
      <c r="G205" s="46">
        <f t="shared" ref="G205:G207" si="88">SUM(H205:K205)</f>
        <v>0</v>
      </c>
      <c r="H205" s="71"/>
      <c r="I205" s="47"/>
      <c r="J205" s="71"/>
      <c r="K205" s="71"/>
      <c r="L205" s="75"/>
      <c r="M205" s="71"/>
      <c r="N205" s="76"/>
    </row>
    <row r="206" spans="1:14">
      <c r="A206" s="45" t="s">
        <v>195</v>
      </c>
      <c r="B206" s="45" t="s">
        <v>24</v>
      </c>
      <c r="C206" s="46">
        <f t="shared" si="81"/>
        <v>27500</v>
      </c>
      <c r="D206" s="47">
        <f t="shared" ref="D206:D221" si="89">SUM(E206:F206)</f>
        <v>27500</v>
      </c>
      <c r="E206" s="47"/>
      <c r="F206" s="47">
        <v>27500</v>
      </c>
      <c r="G206" s="46">
        <f t="shared" si="88"/>
        <v>0</v>
      </c>
      <c r="H206" s="47"/>
      <c r="I206" s="47"/>
      <c r="J206" s="47"/>
      <c r="K206" s="47"/>
      <c r="L206" s="58"/>
      <c r="M206" s="47">
        <v>5000</v>
      </c>
      <c r="N206" s="45"/>
    </row>
    <row r="207" spans="1:14">
      <c r="A207" s="13" t="s">
        <v>195</v>
      </c>
      <c r="B207" s="13" t="s">
        <v>25</v>
      </c>
      <c r="C207" s="48">
        <f t="shared" si="81"/>
        <v>1239506.88</v>
      </c>
      <c r="D207" s="49">
        <f t="shared" si="89"/>
        <v>1239506.88</v>
      </c>
      <c r="E207" s="50">
        <v>1239506.88</v>
      </c>
      <c r="F207" s="49"/>
      <c r="G207" s="48">
        <f t="shared" si="88"/>
        <v>0</v>
      </c>
      <c r="H207" s="49"/>
      <c r="I207" s="49"/>
      <c r="J207" s="49"/>
      <c r="K207" s="49"/>
      <c r="L207" s="59"/>
      <c r="M207" s="49"/>
      <c r="N207" s="13"/>
    </row>
    <row r="208" spans="1:14">
      <c r="A208" s="12"/>
      <c r="B208" s="12" t="s">
        <v>196</v>
      </c>
      <c r="C208" s="42">
        <f t="shared" si="81"/>
        <v>1142277.78</v>
      </c>
      <c r="D208" s="43">
        <f t="shared" si="89"/>
        <v>1142277.78</v>
      </c>
      <c r="E208" s="43">
        <f t="shared" ref="E208:M208" si="90">SUM(E209:E211)</f>
        <v>1087277.78</v>
      </c>
      <c r="F208" s="43">
        <f t="shared" si="90"/>
        <v>55000</v>
      </c>
      <c r="G208" s="42">
        <f t="shared" si="90"/>
        <v>0</v>
      </c>
      <c r="H208" s="43">
        <f t="shared" si="90"/>
        <v>0</v>
      </c>
      <c r="I208" s="43">
        <f t="shared" si="90"/>
        <v>0</v>
      </c>
      <c r="J208" s="43">
        <f t="shared" si="90"/>
        <v>0</v>
      </c>
      <c r="K208" s="43">
        <f t="shared" si="90"/>
        <v>0</v>
      </c>
      <c r="L208" s="43">
        <f t="shared" si="90"/>
        <v>0</v>
      </c>
      <c r="M208" s="43">
        <f t="shared" si="90"/>
        <v>12000</v>
      </c>
      <c r="N208" s="12"/>
    </row>
    <row r="209" spans="1:14">
      <c r="A209" s="45" t="s">
        <v>197</v>
      </c>
      <c r="B209" s="45" t="s">
        <v>198</v>
      </c>
      <c r="C209" s="46">
        <v>30000</v>
      </c>
      <c r="D209" s="47">
        <f t="shared" si="89"/>
        <v>30000</v>
      </c>
      <c r="E209" s="47"/>
      <c r="F209" s="47">
        <v>30000</v>
      </c>
      <c r="G209" s="46">
        <f t="shared" ref="G209:G211" si="91">SUM(H209:K209)</f>
        <v>0</v>
      </c>
      <c r="H209" s="47"/>
      <c r="I209" s="47"/>
      <c r="J209" s="47"/>
      <c r="K209" s="47"/>
      <c r="L209" s="58"/>
      <c r="M209" s="47">
        <v>7000</v>
      </c>
      <c r="N209" s="45"/>
    </row>
    <row r="210" spans="1:14">
      <c r="A210" s="45" t="s">
        <v>199</v>
      </c>
      <c r="B210" s="45" t="s">
        <v>24</v>
      </c>
      <c r="C210" s="46">
        <f t="shared" ref="C210:C221" si="92">SUM(D210,G210)</f>
        <v>25000</v>
      </c>
      <c r="D210" s="47">
        <f t="shared" si="89"/>
        <v>25000</v>
      </c>
      <c r="E210" s="47"/>
      <c r="F210" s="47">
        <v>25000</v>
      </c>
      <c r="G210" s="46">
        <f t="shared" si="91"/>
        <v>0</v>
      </c>
      <c r="H210" s="47"/>
      <c r="I210" s="47"/>
      <c r="J210" s="47"/>
      <c r="K210" s="47"/>
      <c r="L210" s="58"/>
      <c r="M210" s="47">
        <v>5000</v>
      </c>
      <c r="N210" s="45"/>
    </row>
    <row r="211" spans="1:14">
      <c r="A211" s="13" t="s">
        <v>199</v>
      </c>
      <c r="B211" s="13" t="s">
        <v>25</v>
      </c>
      <c r="C211" s="48">
        <f t="shared" si="92"/>
        <v>1087277.78</v>
      </c>
      <c r="D211" s="49">
        <f t="shared" si="89"/>
        <v>1087277.78</v>
      </c>
      <c r="E211" s="50">
        <v>1087277.78</v>
      </c>
      <c r="F211" s="49"/>
      <c r="G211" s="48">
        <f t="shared" si="91"/>
        <v>0</v>
      </c>
      <c r="H211" s="49"/>
      <c r="I211" s="49"/>
      <c r="J211" s="49"/>
      <c r="K211" s="49"/>
      <c r="L211" s="59"/>
      <c r="M211" s="49"/>
      <c r="N211" s="13"/>
    </row>
    <row r="212" spans="1:14">
      <c r="A212" s="12"/>
      <c r="B212" s="12" t="s">
        <v>200</v>
      </c>
      <c r="C212" s="42">
        <f t="shared" si="92"/>
        <v>2236734.92</v>
      </c>
      <c r="D212" s="43">
        <f t="shared" si="89"/>
        <v>2236734.92</v>
      </c>
      <c r="E212" s="43">
        <f t="shared" ref="E212:M212" si="93">SUM(E213:E215)</f>
        <v>1701734.92</v>
      </c>
      <c r="F212" s="43">
        <f t="shared" si="93"/>
        <v>535000</v>
      </c>
      <c r="G212" s="42">
        <f t="shared" si="93"/>
        <v>0</v>
      </c>
      <c r="H212" s="43">
        <f t="shared" si="93"/>
        <v>0</v>
      </c>
      <c r="I212" s="43">
        <f t="shared" si="93"/>
        <v>0</v>
      </c>
      <c r="J212" s="43">
        <f t="shared" si="93"/>
        <v>0</v>
      </c>
      <c r="K212" s="43">
        <f t="shared" si="93"/>
        <v>0</v>
      </c>
      <c r="L212" s="43">
        <f t="shared" si="93"/>
        <v>0</v>
      </c>
      <c r="M212" s="43">
        <f t="shared" si="93"/>
        <v>30000</v>
      </c>
      <c r="N212" s="12"/>
    </row>
    <row r="213" ht="14.25" spans="1:14">
      <c r="A213" s="45" t="s">
        <v>201</v>
      </c>
      <c r="B213" s="45" t="s">
        <v>202</v>
      </c>
      <c r="C213" s="46">
        <f t="shared" si="92"/>
        <v>500000</v>
      </c>
      <c r="D213" s="47">
        <f t="shared" si="89"/>
        <v>500000</v>
      </c>
      <c r="E213" s="47"/>
      <c r="F213" s="54">
        <v>500000</v>
      </c>
      <c r="G213" s="46">
        <f t="shared" ref="G213:G215" si="94">SUM(H213:K213)</f>
        <v>0</v>
      </c>
      <c r="H213" s="47"/>
      <c r="I213" s="47"/>
      <c r="J213" s="47"/>
      <c r="K213" s="47"/>
      <c r="L213" s="58"/>
      <c r="M213" s="47">
        <v>30000</v>
      </c>
      <c r="N213" s="45"/>
    </row>
    <row r="214" spans="1:14">
      <c r="A214" s="45" t="s">
        <v>201</v>
      </c>
      <c r="B214" s="45" t="s">
        <v>24</v>
      </c>
      <c r="C214" s="46">
        <f t="shared" si="92"/>
        <v>35000</v>
      </c>
      <c r="D214" s="47">
        <f t="shared" si="89"/>
        <v>35000</v>
      </c>
      <c r="E214" s="47"/>
      <c r="F214" s="47">
        <v>35000</v>
      </c>
      <c r="G214" s="46">
        <f t="shared" si="94"/>
        <v>0</v>
      </c>
      <c r="H214" s="47"/>
      <c r="I214" s="47"/>
      <c r="J214" s="47"/>
      <c r="K214" s="47"/>
      <c r="L214" s="58"/>
      <c r="M214" s="47"/>
      <c r="N214" s="45"/>
    </row>
    <row r="215" spans="1:14">
      <c r="A215" s="13" t="s">
        <v>201</v>
      </c>
      <c r="B215" s="13" t="s">
        <v>25</v>
      </c>
      <c r="C215" s="48">
        <f t="shared" si="92"/>
        <v>1701734.92</v>
      </c>
      <c r="D215" s="49">
        <f t="shared" si="89"/>
        <v>1701734.92</v>
      </c>
      <c r="E215" s="50">
        <v>1701734.92</v>
      </c>
      <c r="F215" s="49"/>
      <c r="G215" s="48">
        <f t="shared" si="94"/>
        <v>0</v>
      </c>
      <c r="H215" s="49"/>
      <c r="I215" s="49"/>
      <c r="J215" s="49"/>
      <c r="K215" s="49"/>
      <c r="L215" s="59"/>
      <c r="M215" s="49"/>
      <c r="N215" s="13"/>
    </row>
    <row r="216" spans="1:14">
      <c r="A216" s="12"/>
      <c r="B216" s="12" t="s">
        <v>203</v>
      </c>
      <c r="C216" s="42">
        <f t="shared" si="92"/>
        <v>37904534.3</v>
      </c>
      <c r="D216" s="43">
        <f t="shared" si="89"/>
        <v>9659791.3</v>
      </c>
      <c r="E216" s="43">
        <f>SUM(E217:E238)</f>
        <v>8734791.3</v>
      </c>
      <c r="F216" s="43">
        <f t="shared" ref="E216:M216" si="95">SUM(F217:F238)</f>
        <v>925000</v>
      </c>
      <c r="G216" s="42">
        <f t="shared" si="95"/>
        <v>28244743</v>
      </c>
      <c r="H216" s="43">
        <f t="shared" si="95"/>
        <v>0</v>
      </c>
      <c r="I216" s="43">
        <f t="shared" si="95"/>
        <v>0</v>
      </c>
      <c r="J216" s="43">
        <f t="shared" si="95"/>
        <v>14266743</v>
      </c>
      <c r="K216" s="43">
        <f t="shared" si="95"/>
        <v>13978000</v>
      </c>
      <c r="L216" s="43">
        <f t="shared" si="95"/>
        <v>8000</v>
      </c>
      <c r="M216" s="43">
        <f t="shared" si="95"/>
        <v>50000</v>
      </c>
      <c r="N216" s="12"/>
    </row>
    <row r="217" ht="14.25" spans="1:14">
      <c r="A217" s="45" t="s">
        <v>204</v>
      </c>
      <c r="B217" s="45" t="s">
        <v>205</v>
      </c>
      <c r="C217" s="46">
        <f t="shared" si="92"/>
        <v>200000</v>
      </c>
      <c r="D217" s="47">
        <f t="shared" si="89"/>
        <v>200000</v>
      </c>
      <c r="E217" s="47"/>
      <c r="F217" s="56">
        <v>200000</v>
      </c>
      <c r="G217" s="46">
        <f>SUM(H217:K217)</f>
        <v>0</v>
      </c>
      <c r="H217" s="47"/>
      <c r="I217" s="47"/>
      <c r="J217" s="47"/>
      <c r="K217" s="47"/>
      <c r="L217" s="58"/>
      <c r="M217" s="47">
        <v>10000</v>
      </c>
      <c r="N217" s="45"/>
    </row>
    <row r="218" ht="14.25" spans="1:14">
      <c r="A218" s="45" t="s">
        <v>204</v>
      </c>
      <c r="B218" s="45" t="s">
        <v>206</v>
      </c>
      <c r="C218" s="46">
        <f t="shared" si="92"/>
        <v>200000</v>
      </c>
      <c r="D218" s="47">
        <f t="shared" si="89"/>
        <v>200000</v>
      </c>
      <c r="E218" s="47"/>
      <c r="F218" s="56">
        <v>200000</v>
      </c>
      <c r="G218" s="46">
        <f>SUM(H218:K218)</f>
        <v>0</v>
      </c>
      <c r="H218" s="47"/>
      <c r="I218" s="47"/>
      <c r="J218" s="47"/>
      <c r="K218" s="47"/>
      <c r="L218" s="58"/>
      <c r="M218" s="47"/>
      <c r="N218" s="45"/>
    </row>
    <row r="219" ht="14.25" spans="1:14">
      <c r="A219" s="45" t="s">
        <v>204</v>
      </c>
      <c r="B219" s="45" t="s">
        <v>207</v>
      </c>
      <c r="C219" s="46">
        <f t="shared" si="92"/>
        <v>50000</v>
      </c>
      <c r="D219" s="47">
        <f t="shared" si="89"/>
        <v>50000</v>
      </c>
      <c r="E219" s="47"/>
      <c r="F219" s="56">
        <v>50000</v>
      </c>
      <c r="G219" s="46">
        <f>SUM(H219:K219)</f>
        <v>0</v>
      </c>
      <c r="H219" s="47"/>
      <c r="I219" s="47"/>
      <c r="J219" s="47"/>
      <c r="K219" s="47"/>
      <c r="L219" s="58"/>
      <c r="M219" s="47"/>
      <c r="N219" s="45"/>
    </row>
    <row r="220" ht="14.25" spans="1:14">
      <c r="A220" s="45" t="s">
        <v>208</v>
      </c>
      <c r="B220" s="45" t="s">
        <v>209</v>
      </c>
      <c r="C220" s="46">
        <f t="shared" si="92"/>
        <v>300000</v>
      </c>
      <c r="D220" s="47">
        <f t="shared" si="89"/>
        <v>300000</v>
      </c>
      <c r="E220" s="47"/>
      <c r="F220" s="56">
        <v>300000</v>
      </c>
      <c r="G220" s="46">
        <f>SUM(H220:K220)</f>
        <v>0</v>
      </c>
      <c r="H220" s="47"/>
      <c r="I220" s="47"/>
      <c r="J220" s="47"/>
      <c r="K220" s="47"/>
      <c r="L220" s="58"/>
      <c r="M220" s="47">
        <v>40000</v>
      </c>
      <c r="N220" s="45"/>
    </row>
    <row r="221" spans="1:14">
      <c r="A221" s="45" t="s">
        <v>208</v>
      </c>
      <c r="B221" s="45" t="s">
        <v>24</v>
      </c>
      <c r="C221" s="46">
        <f t="shared" si="92"/>
        <v>175000</v>
      </c>
      <c r="D221" s="47">
        <f t="shared" si="89"/>
        <v>175000</v>
      </c>
      <c r="E221" s="47"/>
      <c r="F221" s="47">
        <v>175000</v>
      </c>
      <c r="G221" s="46">
        <f>SUM(H221:K221)</f>
        <v>0</v>
      </c>
      <c r="H221" s="47"/>
      <c r="I221" s="47"/>
      <c r="J221" s="47"/>
      <c r="K221" s="47"/>
      <c r="L221" s="47">
        <v>8000</v>
      </c>
      <c r="M221" s="47"/>
      <c r="N221" s="45"/>
    </row>
    <row r="222" s="40" customFormat="1" ht="14.25" spans="1:15">
      <c r="A222" s="45" t="s">
        <v>204</v>
      </c>
      <c r="B222" s="45" t="s">
        <v>210</v>
      </c>
      <c r="C222" s="46">
        <f t="shared" ref="C222:C237" si="96">SUM(D222,G222)</f>
        <v>120000</v>
      </c>
      <c r="D222" s="47">
        <f t="shared" ref="D222:D237" si="97">SUM(E222:F222)</f>
        <v>0</v>
      </c>
      <c r="E222" s="47"/>
      <c r="F222" s="47"/>
      <c r="G222" s="46">
        <f t="shared" ref="G222:G238" si="98">SUM(H222:K222)</f>
        <v>120000</v>
      </c>
      <c r="H222" s="47"/>
      <c r="I222" s="47"/>
      <c r="J222" s="54">
        <v>120000</v>
      </c>
      <c r="K222" s="47"/>
      <c r="L222" s="47"/>
      <c r="M222" s="47"/>
      <c r="N222" s="45"/>
      <c r="O222"/>
    </row>
    <row r="223" s="40" customFormat="1" ht="14.25" spans="1:15">
      <c r="A223" s="45" t="s">
        <v>204</v>
      </c>
      <c r="B223" s="45" t="s">
        <v>211</v>
      </c>
      <c r="C223" s="46">
        <f t="shared" si="96"/>
        <v>1830000</v>
      </c>
      <c r="D223" s="47">
        <f t="shared" si="97"/>
        <v>0</v>
      </c>
      <c r="E223" s="47"/>
      <c r="F223" s="47"/>
      <c r="G223" s="46">
        <f t="shared" si="98"/>
        <v>1830000</v>
      </c>
      <c r="H223" s="47"/>
      <c r="I223" s="47"/>
      <c r="J223" s="54">
        <v>1830000</v>
      </c>
      <c r="K223" s="47"/>
      <c r="L223" s="47"/>
      <c r="M223" s="47"/>
      <c r="N223" s="45"/>
      <c r="O223"/>
    </row>
    <row r="224" s="40" customFormat="1" ht="28.5" spans="1:15">
      <c r="A224" s="45" t="s">
        <v>212</v>
      </c>
      <c r="B224" s="72" t="s">
        <v>213</v>
      </c>
      <c r="C224" s="46">
        <f t="shared" si="96"/>
        <v>2241600</v>
      </c>
      <c r="D224" s="47">
        <f t="shared" si="97"/>
        <v>0</v>
      </c>
      <c r="E224" s="47"/>
      <c r="F224" s="47"/>
      <c r="G224" s="46">
        <f t="shared" si="98"/>
        <v>2241600</v>
      </c>
      <c r="H224" s="47"/>
      <c r="I224" s="47"/>
      <c r="J224" s="54">
        <v>2241600</v>
      </c>
      <c r="K224" s="47"/>
      <c r="L224" s="47"/>
      <c r="M224" s="47"/>
      <c r="N224" s="45"/>
      <c r="O224"/>
    </row>
    <row r="225" s="40" customFormat="1" ht="14.25" spans="1:15">
      <c r="A225" s="45" t="s">
        <v>214</v>
      </c>
      <c r="B225" s="45" t="s">
        <v>215</v>
      </c>
      <c r="C225" s="46">
        <f t="shared" si="96"/>
        <v>1996800</v>
      </c>
      <c r="D225" s="47">
        <f t="shared" si="97"/>
        <v>0</v>
      </c>
      <c r="E225" s="47"/>
      <c r="F225" s="47"/>
      <c r="G225" s="46">
        <f t="shared" si="98"/>
        <v>1996800</v>
      </c>
      <c r="H225" s="47"/>
      <c r="I225" s="47"/>
      <c r="J225" s="54">
        <v>1996800</v>
      </c>
      <c r="K225" s="47"/>
      <c r="L225" s="47"/>
      <c r="M225" s="47"/>
      <c r="N225" s="45"/>
      <c r="O225"/>
    </row>
    <row r="226" s="40" customFormat="1" ht="14.25" spans="1:15">
      <c r="A226" s="45" t="s">
        <v>214</v>
      </c>
      <c r="B226" s="45" t="s">
        <v>216</v>
      </c>
      <c r="C226" s="46">
        <f t="shared" si="96"/>
        <v>3404400</v>
      </c>
      <c r="D226" s="47">
        <f t="shared" si="97"/>
        <v>0</v>
      </c>
      <c r="E226" s="47"/>
      <c r="F226" s="47"/>
      <c r="G226" s="46">
        <f t="shared" si="98"/>
        <v>3404400</v>
      </c>
      <c r="H226" s="47"/>
      <c r="I226" s="47"/>
      <c r="J226" s="54">
        <v>3404400</v>
      </c>
      <c r="K226" s="47"/>
      <c r="L226" s="47"/>
      <c r="M226" s="47"/>
      <c r="N226" s="45"/>
      <c r="O226"/>
    </row>
    <row r="227" s="40" customFormat="1" ht="14.25" spans="1:15">
      <c r="A227" s="45" t="s">
        <v>217</v>
      </c>
      <c r="B227" s="45" t="s">
        <v>218</v>
      </c>
      <c r="C227" s="46">
        <f t="shared" si="96"/>
        <v>256000</v>
      </c>
      <c r="D227" s="47">
        <f t="shared" si="97"/>
        <v>0</v>
      </c>
      <c r="E227" s="47"/>
      <c r="F227" s="47"/>
      <c r="G227" s="46">
        <f t="shared" si="98"/>
        <v>256000</v>
      </c>
      <c r="H227" s="47"/>
      <c r="I227" s="47"/>
      <c r="J227" s="54">
        <v>256000</v>
      </c>
      <c r="K227" s="47"/>
      <c r="L227" s="47"/>
      <c r="M227" s="47"/>
      <c r="N227" s="45"/>
      <c r="O227"/>
    </row>
    <row r="228" s="40" customFormat="1" ht="14.25" spans="1:15">
      <c r="A228" s="45" t="s">
        <v>217</v>
      </c>
      <c r="B228" s="45" t="s">
        <v>219</v>
      </c>
      <c r="C228" s="46">
        <f t="shared" si="96"/>
        <v>15000</v>
      </c>
      <c r="D228" s="47">
        <f t="shared" si="97"/>
        <v>0</v>
      </c>
      <c r="E228" s="47"/>
      <c r="F228" s="47"/>
      <c r="G228" s="46">
        <f t="shared" si="98"/>
        <v>15000</v>
      </c>
      <c r="H228" s="47"/>
      <c r="I228" s="47"/>
      <c r="J228" s="54">
        <v>15000</v>
      </c>
      <c r="K228" s="47"/>
      <c r="L228" s="47"/>
      <c r="M228" s="47"/>
      <c r="N228" s="45"/>
      <c r="O228"/>
    </row>
    <row r="229" s="40" customFormat="1" ht="14.25" spans="1:15">
      <c r="A229" s="45" t="s">
        <v>212</v>
      </c>
      <c r="B229" s="45" t="s">
        <v>220</v>
      </c>
      <c r="C229" s="46">
        <f t="shared" si="96"/>
        <v>135000</v>
      </c>
      <c r="D229" s="47">
        <f t="shared" si="97"/>
        <v>0</v>
      </c>
      <c r="E229" s="47"/>
      <c r="F229" s="47"/>
      <c r="G229" s="46">
        <f t="shared" si="98"/>
        <v>135000</v>
      </c>
      <c r="H229" s="47"/>
      <c r="I229" s="47"/>
      <c r="J229" s="54">
        <v>135000</v>
      </c>
      <c r="K229" s="47"/>
      <c r="L229" s="47"/>
      <c r="M229" s="47"/>
      <c r="N229" s="45"/>
      <c r="O229"/>
    </row>
    <row r="230" s="40" customFormat="1" ht="14.25" spans="1:15">
      <c r="A230" s="45" t="s">
        <v>204</v>
      </c>
      <c r="B230" s="45" t="s">
        <v>221</v>
      </c>
      <c r="C230" s="46">
        <f t="shared" si="96"/>
        <v>796463</v>
      </c>
      <c r="D230" s="47">
        <f t="shared" si="97"/>
        <v>0</v>
      </c>
      <c r="E230" s="47"/>
      <c r="F230" s="47"/>
      <c r="G230" s="46">
        <f t="shared" si="98"/>
        <v>796463</v>
      </c>
      <c r="H230" s="47"/>
      <c r="I230" s="47"/>
      <c r="J230" s="54">
        <v>796463</v>
      </c>
      <c r="K230" s="47"/>
      <c r="L230" s="47"/>
      <c r="M230" s="47"/>
      <c r="N230" s="45"/>
      <c r="O230"/>
    </row>
    <row r="231" s="40" customFormat="1" ht="14.25" spans="1:15">
      <c r="A231" s="45" t="s">
        <v>212</v>
      </c>
      <c r="B231" s="45" t="s">
        <v>222</v>
      </c>
      <c r="C231" s="46">
        <f t="shared" si="96"/>
        <v>44000</v>
      </c>
      <c r="D231" s="47">
        <f t="shared" si="97"/>
        <v>0</v>
      </c>
      <c r="E231" s="47"/>
      <c r="F231" s="47"/>
      <c r="G231" s="46">
        <f t="shared" si="98"/>
        <v>44000</v>
      </c>
      <c r="H231" s="47"/>
      <c r="I231" s="47"/>
      <c r="J231" s="54">
        <v>44000</v>
      </c>
      <c r="K231" s="47"/>
      <c r="L231" s="47"/>
      <c r="M231" s="47"/>
      <c r="N231" s="45"/>
      <c r="O231"/>
    </row>
    <row r="232" s="40" customFormat="1" ht="14.25" spans="1:15">
      <c r="A232" s="45" t="s">
        <v>204</v>
      </c>
      <c r="B232" s="45" t="s">
        <v>223</v>
      </c>
      <c r="C232" s="46">
        <f t="shared" si="96"/>
        <v>1700000</v>
      </c>
      <c r="D232" s="47">
        <f t="shared" si="97"/>
        <v>0</v>
      </c>
      <c r="E232" s="47"/>
      <c r="F232" s="47"/>
      <c r="G232" s="46">
        <f t="shared" si="98"/>
        <v>1700000</v>
      </c>
      <c r="H232" s="47"/>
      <c r="I232" s="47"/>
      <c r="J232" s="54">
        <v>1700000</v>
      </c>
      <c r="K232" s="47"/>
      <c r="L232" s="47"/>
      <c r="M232" s="47"/>
      <c r="N232" s="45"/>
      <c r="O232"/>
    </row>
    <row r="233" s="40" customFormat="1" ht="14.25" spans="1:15">
      <c r="A233" s="45" t="s">
        <v>204</v>
      </c>
      <c r="B233" s="45" t="s">
        <v>224</v>
      </c>
      <c r="C233" s="46">
        <f t="shared" si="96"/>
        <v>1457480</v>
      </c>
      <c r="D233" s="47">
        <f t="shared" si="97"/>
        <v>0</v>
      </c>
      <c r="E233" s="47"/>
      <c r="F233" s="47"/>
      <c r="G233" s="46">
        <f t="shared" si="98"/>
        <v>1457480</v>
      </c>
      <c r="H233" s="47"/>
      <c r="I233" s="47"/>
      <c r="J233" s="54">
        <v>1457480</v>
      </c>
      <c r="K233" s="47"/>
      <c r="L233" s="47"/>
      <c r="M233" s="47"/>
      <c r="N233" s="45"/>
      <c r="O233"/>
    </row>
    <row r="234" s="40" customFormat="1" ht="14.25" spans="1:15">
      <c r="A234" s="45" t="s">
        <v>214</v>
      </c>
      <c r="B234" s="45" t="s">
        <v>225</v>
      </c>
      <c r="C234" s="46">
        <f t="shared" si="96"/>
        <v>270000</v>
      </c>
      <c r="D234" s="47">
        <f t="shared" si="97"/>
        <v>0</v>
      </c>
      <c r="E234" s="47"/>
      <c r="F234" s="47"/>
      <c r="G234" s="46">
        <f t="shared" si="98"/>
        <v>270000</v>
      </c>
      <c r="H234" s="47"/>
      <c r="I234" s="47"/>
      <c r="J234" s="54">
        <v>270000</v>
      </c>
      <c r="K234" s="47"/>
      <c r="L234" s="47"/>
      <c r="M234" s="47"/>
      <c r="N234" s="45"/>
      <c r="O234"/>
    </row>
    <row r="235" s="40" customFormat="1" ht="14.25" spans="1:15">
      <c r="A235" s="45"/>
      <c r="B235" s="45" t="s">
        <v>226</v>
      </c>
      <c r="C235" s="46">
        <f t="shared" si="96"/>
        <v>7378000</v>
      </c>
      <c r="D235" s="47">
        <f t="shared" si="97"/>
        <v>0</v>
      </c>
      <c r="E235" s="47"/>
      <c r="F235" s="47"/>
      <c r="G235" s="46">
        <f t="shared" si="98"/>
        <v>7378000</v>
      </c>
      <c r="H235" s="47"/>
      <c r="I235" s="47"/>
      <c r="J235" s="54"/>
      <c r="K235" s="47">
        <v>7378000</v>
      </c>
      <c r="L235" s="47"/>
      <c r="M235" s="47"/>
      <c r="N235" s="45"/>
      <c r="O235"/>
    </row>
    <row r="236" ht="14.25" spans="1:14">
      <c r="A236" s="13" t="s">
        <v>204</v>
      </c>
      <c r="B236" s="13" t="s">
        <v>227</v>
      </c>
      <c r="C236" s="46">
        <f t="shared" si="96"/>
        <v>4600000</v>
      </c>
      <c r="D236" s="47">
        <f t="shared" si="97"/>
        <v>0</v>
      </c>
      <c r="E236" s="47"/>
      <c r="F236" s="47"/>
      <c r="G236" s="46">
        <f t="shared" si="98"/>
        <v>4600000</v>
      </c>
      <c r="H236" s="47"/>
      <c r="I236" s="47"/>
      <c r="J236" s="47"/>
      <c r="K236" s="77">
        <v>4600000</v>
      </c>
      <c r="L236" s="47"/>
      <c r="M236" s="47"/>
      <c r="N236" s="45"/>
    </row>
    <row r="237" ht="14.25" spans="1:14">
      <c r="A237" s="13" t="s">
        <v>204</v>
      </c>
      <c r="B237" s="13" t="s">
        <v>228</v>
      </c>
      <c r="C237" s="46">
        <f t="shared" si="96"/>
        <v>2000000</v>
      </c>
      <c r="D237" s="47">
        <f t="shared" si="97"/>
        <v>0</v>
      </c>
      <c r="E237" s="47"/>
      <c r="F237" s="47"/>
      <c r="G237" s="46">
        <f t="shared" si="98"/>
        <v>2000000</v>
      </c>
      <c r="H237" s="47"/>
      <c r="I237" s="47"/>
      <c r="J237" s="47"/>
      <c r="K237" s="77">
        <v>2000000</v>
      </c>
      <c r="L237" s="47"/>
      <c r="M237" s="47"/>
      <c r="N237" s="45"/>
    </row>
    <row r="238" spans="1:14">
      <c r="A238" s="13" t="s">
        <v>208</v>
      </c>
      <c r="B238" s="13" t="s">
        <v>25</v>
      </c>
      <c r="C238" s="48">
        <f t="shared" ref="C238:C289" si="99">SUM(D238,G238)</f>
        <v>8734791.3</v>
      </c>
      <c r="D238" s="49">
        <f t="shared" ref="D238:D285" si="100">SUM(E238:F238)</f>
        <v>8734791.3</v>
      </c>
      <c r="E238" s="50">
        <v>8734791.3</v>
      </c>
      <c r="F238" s="49"/>
      <c r="G238" s="48">
        <f t="shared" si="98"/>
        <v>0</v>
      </c>
      <c r="H238" s="49"/>
      <c r="I238" s="49"/>
      <c r="J238" s="49"/>
      <c r="K238" s="49"/>
      <c r="L238" s="49"/>
      <c r="M238" s="49"/>
      <c r="N238" s="13"/>
    </row>
    <row r="239" spans="1:14">
      <c r="A239" s="12"/>
      <c r="B239" s="12" t="s">
        <v>229</v>
      </c>
      <c r="C239" s="42">
        <f t="shared" si="99"/>
        <v>3209118.63</v>
      </c>
      <c r="D239" s="43">
        <f t="shared" si="100"/>
        <v>3209118.63</v>
      </c>
      <c r="E239" s="43">
        <f t="shared" ref="E239:M239" si="101">SUM(E240:E241)</f>
        <v>3146618.63</v>
      </c>
      <c r="F239" s="43">
        <f t="shared" si="101"/>
        <v>62500</v>
      </c>
      <c r="G239" s="42">
        <f t="shared" si="101"/>
        <v>0</v>
      </c>
      <c r="H239" s="43">
        <f t="shared" si="101"/>
        <v>0</v>
      </c>
      <c r="I239" s="43">
        <f t="shared" si="101"/>
        <v>0</v>
      </c>
      <c r="J239" s="43">
        <f t="shared" si="101"/>
        <v>0</v>
      </c>
      <c r="K239" s="43">
        <f t="shared" si="101"/>
        <v>0</v>
      </c>
      <c r="L239" s="43">
        <f t="shared" si="101"/>
        <v>0</v>
      </c>
      <c r="M239" s="43">
        <f t="shared" si="101"/>
        <v>4400</v>
      </c>
      <c r="N239" s="12"/>
    </row>
    <row r="240" spans="1:14">
      <c r="A240" s="45" t="s">
        <v>230</v>
      </c>
      <c r="B240" s="45" t="s">
        <v>24</v>
      </c>
      <c r="C240" s="46">
        <f t="shared" si="99"/>
        <v>62500</v>
      </c>
      <c r="D240" s="47">
        <f t="shared" si="100"/>
        <v>62500</v>
      </c>
      <c r="E240" s="47"/>
      <c r="F240" s="47">
        <v>62500</v>
      </c>
      <c r="G240" s="46">
        <f t="shared" ref="G240:G243" si="102">SUM(H240:K240)</f>
        <v>0</v>
      </c>
      <c r="H240" s="47"/>
      <c r="I240" s="47"/>
      <c r="J240" s="47"/>
      <c r="K240" s="47"/>
      <c r="L240" s="58"/>
      <c r="M240" s="47">
        <v>4400</v>
      </c>
      <c r="N240" s="45"/>
    </row>
    <row r="241" spans="1:14">
      <c r="A241" s="13" t="s">
        <v>230</v>
      </c>
      <c r="B241" s="13" t="s">
        <v>25</v>
      </c>
      <c r="C241" s="48">
        <f t="shared" si="99"/>
        <v>3146618.63</v>
      </c>
      <c r="D241" s="49">
        <f t="shared" si="100"/>
        <v>3146618.63</v>
      </c>
      <c r="E241" s="50">
        <v>3146618.63</v>
      </c>
      <c r="F241" s="49"/>
      <c r="G241" s="48">
        <f t="shared" si="102"/>
        <v>0</v>
      </c>
      <c r="H241" s="49"/>
      <c r="I241" s="49"/>
      <c r="J241" s="49"/>
      <c r="K241" s="49"/>
      <c r="L241" s="59"/>
      <c r="M241" s="49"/>
      <c r="N241" s="13"/>
    </row>
    <row r="242" spans="1:14">
      <c r="A242" s="12"/>
      <c r="B242" s="12" t="s">
        <v>231</v>
      </c>
      <c r="C242" s="42">
        <f t="shared" si="99"/>
        <v>7411649.78</v>
      </c>
      <c r="D242" s="43">
        <f t="shared" si="100"/>
        <v>7411649.78</v>
      </c>
      <c r="E242" s="43">
        <f t="shared" ref="E242:K242" si="103">SUM(E243)</f>
        <v>7411649.78</v>
      </c>
      <c r="F242" s="43">
        <f t="shared" si="103"/>
        <v>0</v>
      </c>
      <c r="G242" s="42">
        <f t="shared" si="103"/>
        <v>0</v>
      </c>
      <c r="H242" s="43">
        <f t="shared" si="103"/>
        <v>0</v>
      </c>
      <c r="I242" s="43">
        <f t="shared" si="103"/>
        <v>0</v>
      </c>
      <c r="J242" s="43">
        <f t="shared" si="103"/>
        <v>0</v>
      </c>
      <c r="K242" s="43">
        <f t="shared" si="103"/>
        <v>0</v>
      </c>
      <c r="L242" s="8"/>
      <c r="M242" s="43"/>
      <c r="N242" s="12"/>
    </row>
    <row r="243" spans="1:14">
      <c r="A243" s="13" t="s">
        <v>214</v>
      </c>
      <c r="B243" s="13" t="s">
        <v>25</v>
      </c>
      <c r="C243" s="48">
        <f t="shared" si="99"/>
        <v>7411649.78</v>
      </c>
      <c r="D243" s="49">
        <f t="shared" si="100"/>
        <v>7411649.78</v>
      </c>
      <c r="E243" s="50">
        <v>7411649.78</v>
      </c>
      <c r="F243" s="49"/>
      <c r="G243" s="48">
        <f t="shared" si="102"/>
        <v>0</v>
      </c>
      <c r="H243" s="49"/>
      <c r="I243" s="49"/>
      <c r="J243" s="49"/>
      <c r="K243" s="49"/>
      <c r="L243" s="59"/>
      <c r="M243" s="49"/>
      <c r="N243" s="13"/>
    </row>
    <row r="244" spans="1:14">
      <c r="A244" s="12"/>
      <c r="B244" s="12" t="s">
        <v>232</v>
      </c>
      <c r="C244" s="42">
        <f t="shared" si="99"/>
        <v>16594670.4</v>
      </c>
      <c r="D244" s="43">
        <f t="shared" si="100"/>
        <v>16594670.4</v>
      </c>
      <c r="E244" s="43">
        <f t="shared" ref="E244:K244" si="104">SUM(E245)</f>
        <v>16594670.4</v>
      </c>
      <c r="F244" s="43">
        <f t="shared" si="104"/>
        <v>0</v>
      </c>
      <c r="G244" s="42">
        <f t="shared" si="104"/>
        <v>0</v>
      </c>
      <c r="H244" s="43">
        <f t="shared" si="104"/>
        <v>0</v>
      </c>
      <c r="I244" s="43">
        <f t="shared" si="104"/>
        <v>0</v>
      </c>
      <c r="J244" s="43">
        <f t="shared" si="104"/>
        <v>0</v>
      </c>
      <c r="K244" s="43">
        <f t="shared" si="104"/>
        <v>0</v>
      </c>
      <c r="L244" s="8"/>
      <c r="M244" s="43"/>
      <c r="N244" s="12"/>
    </row>
    <row r="245" spans="1:14">
      <c r="A245" s="13" t="s">
        <v>233</v>
      </c>
      <c r="B245" s="13" t="s">
        <v>25</v>
      </c>
      <c r="C245" s="48">
        <f t="shared" si="99"/>
        <v>16594670.4</v>
      </c>
      <c r="D245" s="49">
        <f t="shared" si="100"/>
        <v>16594670.4</v>
      </c>
      <c r="E245" s="50">
        <v>16594670.4</v>
      </c>
      <c r="F245" s="49"/>
      <c r="G245" s="48">
        <f t="shared" ref="G245:G249" si="105">SUM(H245:K245)</f>
        <v>0</v>
      </c>
      <c r="H245" s="49"/>
      <c r="I245" s="49"/>
      <c r="J245" s="49"/>
      <c r="K245" s="49"/>
      <c r="L245" s="59"/>
      <c r="M245" s="49"/>
      <c r="N245" s="13"/>
    </row>
    <row r="246" spans="1:14">
      <c r="A246" s="12"/>
      <c r="B246" s="12" t="s">
        <v>234</v>
      </c>
      <c r="C246" s="42">
        <f t="shared" si="99"/>
        <v>9690446.54</v>
      </c>
      <c r="D246" s="43">
        <f t="shared" si="100"/>
        <v>9690446.54</v>
      </c>
      <c r="E246" s="43">
        <f t="shared" ref="E246:M246" si="106">SUM(E247)</f>
        <v>9690446.54</v>
      </c>
      <c r="F246" s="43">
        <f t="shared" si="106"/>
        <v>0</v>
      </c>
      <c r="G246" s="42">
        <f t="shared" si="106"/>
        <v>0</v>
      </c>
      <c r="H246" s="43">
        <f t="shared" si="106"/>
        <v>0</v>
      </c>
      <c r="I246" s="43">
        <f t="shared" si="106"/>
        <v>0</v>
      </c>
      <c r="J246" s="43">
        <f t="shared" si="106"/>
        <v>0</v>
      </c>
      <c r="K246" s="43">
        <f t="shared" si="106"/>
        <v>0</v>
      </c>
      <c r="L246" s="8">
        <f t="shared" si="106"/>
        <v>0</v>
      </c>
      <c r="M246" s="43">
        <f t="shared" si="106"/>
        <v>0</v>
      </c>
      <c r="N246" s="12"/>
    </row>
    <row r="247" spans="1:14">
      <c r="A247" s="13" t="s">
        <v>233</v>
      </c>
      <c r="B247" s="13" t="s">
        <v>25</v>
      </c>
      <c r="C247" s="48">
        <f t="shared" si="99"/>
        <v>9690446.54</v>
      </c>
      <c r="D247" s="49">
        <f t="shared" si="100"/>
        <v>9690446.54</v>
      </c>
      <c r="E247" s="50">
        <v>9690446.54</v>
      </c>
      <c r="F247" s="49"/>
      <c r="G247" s="48">
        <f t="shared" si="105"/>
        <v>0</v>
      </c>
      <c r="H247" s="49"/>
      <c r="I247" s="49"/>
      <c r="J247" s="49"/>
      <c r="K247" s="49"/>
      <c r="L247" s="59"/>
      <c r="M247" s="49"/>
      <c r="N247" s="13"/>
    </row>
    <row r="248" spans="1:14">
      <c r="A248" s="12"/>
      <c r="B248" s="12" t="s">
        <v>235</v>
      </c>
      <c r="C248" s="42">
        <f t="shared" si="99"/>
        <v>25941172.71</v>
      </c>
      <c r="D248" s="43">
        <f t="shared" si="100"/>
        <v>25941172.71</v>
      </c>
      <c r="E248" s="43">
        <f t="shared" ref="E248:K248" si="107">SUM(E249)</f>
        <v>25941172.71</v>
      </c>
      <c r="F248" s="43">
        <f t="shared" si="107"/>
        <v>0</v>
      </c>
      <c r="G248" s="42">
        <f t="shared" si="107"/>
        <v>0</v>
      </c>
      <c r="H248" s="43">
        <f t="shared" si="107"/>
        <v>0</v>
      </c>
      <c r="I248" s="43">
        <f t="shared" si="107"/>
        <v>0</v>
      </c>
      <c r="J248" s="43">
        <f t="shared" si="107"/>
        <v>0</v>
      </c>
      <c r="K248" s="43">
        <f t="shared" si="107"/>
        <v>0</v>
      </c>
      <c r="L248" s="8"/>
      <c r="M248" s="43"/>
      <c r="N248" s="12"/>
    </row>
    <row r="249" spans="1:14">
      <c r="A249" s="13" t="s">
        <v>236</v>
      </c>
      <c r="B249" s="13" t="s">
        <v>25</v>
      </c>
      <c r="C249" s="48">
        <f t="shared" si="99"/>
        <v>25941172.71</v>
      </c>
      <c r="D249" s="49">
        <f t="shared" si="100"/>
        <v>25941172.71</v>
      </c>
      <c r="E249" s="50">
        <v>25941172.71</v>
      </c>
      <c r="F249" s="49"/>
      <c r="G249" s="48">
        <f t="shared" si="105"/>
        <v>0</v>
      </c>
      <c r="H249" s="49"/>
      <c r="I249" s="49"/>
      <c r="J249" s="49"/>
      <c r="K249" s="49"/>
      <c r="L249" s="59"/>
      <c r="M249" s="49"/>
      <c r="N249" s="13"/>
    </row>
    <row r="250" spans="1:14">
      <c r="A250" s="12"/>
      <c r="B250" s="12" t="s">
        <v>237</v>
      </c>
      <c r="C250" s="42">
        <f t="shared" si="99"/>
        <v>30404701.96</v>
      </c>
      <c r="D250" s="43">
        <f t="shared" si="100"/>
        <v>30404701.96</v>
      </c>
      <c r="E250" s="43">
        <f t="shared" ref="E250:K250" si="108">SUM(E251)</f>
        <v>30404701.96</v>
      </c>
      <c r="F250" s="43">
        <f t="shared" si="108"/>
        <v>0</v>
      </c>
      <c r="G250" s="42">
        <f t="shared" si="108"/>
        <v>0</v>
      </c>
      <c r="H250" s="43">
        <f t="shared" si="108"/>
        <v>0</v>
      </c>
      <c r="I250" s="43">
        <f t="shared" si="108"/>
        <v>0</v>
      </c>
      <c r="J250" s="43">
        <f t="shared" si="108"/>
        <v>0</v>
      </c>
      <c r="K250" s="43">
        <f t="shared" si="108"/>
        <v>0</v>
      </c>
      <c r="L250" s="8"/>
      <c r="M250" s="43"/>
      <c r="N250" s="12"/>
    </row>
    <row r="251" spans="1:14">
      <c r="A251" s="13" t="s">
        <v>212</v>
      </c>
      <c r="B251" s="13" t="s">
        <v>25</v>
      </c>
      <c r="C251" s="48">
        <f t="shared" si="99"/>
        <v>30404701.96</v>
      </c>
      <c r="D251" s="49">
        <f t="shared" si="100"/>
        <v>30404701.96</v>
      </c>
      <c r="E251" s="50">
        <v>30404701.96</v>
      </c>
      <c r="F251" s="49"/>
      <c r="G251" s="48">
        <f t="shared" ref="G251:G255" si="109">SUM(H251:K251)</f>
        <v>0</v>
      </c>
      <c r="H251" s="49"/>
      <c r="I251" s="49"/>
      <c r="J251" s="49"/>
      <c r="K251" s="49"/>
      <c r="L251" s="59"/>
      <c r="M251" s="49"/>
      <c r="N251" s="13"/>
    </row>
    <row r="252" spans="1:14">
      <c r="A252" s="12"/>
      <c r="B252" s="12" t="s">
        <v>238</v>
      </c>
      <c r="C252" s="42">
        <f t="shared" si="99"/>
        <v>14507597.94</v>
      </c>
      <c r="D252" s="43">
        <f t="shared" si="100"/>
        <v>14507597.94</v>
      </c>
      <c r="E252" s="43">
        <f t="shared" ref="E252:K252" si="110">SUM(E253)</f>
        <v>14507597.94</v>
      </c>
      <c r="F252" s="43">
        <f t="shared" si="110"/>
        <v>0</v>
      </c>
      <c r="G252" s="42">
        <f t="shared" si="110"/>
        <v>0</v>
      </c>
      <c r="H252" s="43">
        <f t="shared" si="110"/>
        <v>0</v>
      </c>
      <c r="I252" s="43">
        <f t="shared" si="110"/>
        <v>0</v>
      </c>
      <c r="J252" s="43">
        <f t="shared" si="110"/>
        <v>0</v>
      </c>
      <c r="K252" s="43">
        <f t="shared" si="110"/>
        <v>0</v>
      </c>
      <c r="L252" s="8"/>
      <c r="M252" s="43"/>
      <c r="N252" s="12"/>
    </row>
    <row r="253" spans="1:14">
      <c r="A253" s="13" t="s">
        <v>212</v>
      </c>
      <c r="B253" s="13" t="s">
        <v>25</v>
      </c>
      <c r="C253" s="48">
        <f t="shared" si="99"/>
        <v>14507597.94</v>
      </c>
      <c r="D253" s="49">
        <f t="shared" si="100"/>
        <v>14507597.94</v>
      </c>
      <c r="E253" s="50">
        <v>14507597.94</v>
      </c>
      <c r="F253" s="49"/>
      <c r="G253" s="48">
        <f t="shared" si="109"/>
        <v>0</v>
      </c>
      <c r="H253" s="49"/>
      <c r="I253" s="49"/>
      <c r="J253" s="49"/>
      <c r="K253" s="49"/>
      <c r="L253" s="59"/>
      <c r="M253" s="49"/>
      <c r="N253" s="13"/>
    </row>
    <row r="254" spans="1:14">
      <c r="A254" s="12"/>
      <c r="B254" s="12" t="s">
        <v>239</v>
      </c>
      <c r="C254" s="42">
        <f t="shared" si="99"/>
        <v>5566185.17</v>
      </c>
      <c r="D254" s="43">
        <f t="shared" si="100"/>
        <v>5566185.17</v>
      </c>
      <c r="E254" s="43">
        <f t="shared" ref="E254:K254" si="111">SUM(E255)</f>
        <v>5566185.17</v>
      </c>
      <c r="F254" s="43">
        <f t="shared" si="111"/>
        <v>0</v>
      </c>
      <c r="G254" s="42">
        <f t="shared" si="111"/>
        <v>0</v>
      </c>
      <c r="H254" s="43">
        <f t="shared" si="111"/>
        <v>0</v>
      </c>
      <c r="I254" s="43">
        <f t="shared" si="111"/>
        <v>0</v>
      </c>
      <c r="J254" s="43">
        <f t="shared" si="111"/>
        <v>0</v>
      </c>
      <c r="K254" s="43">
        <f t="shared" si="111"/>
        <v>0</v>
      </c>
      <c r="L254" s="8"/>
      <c r="M254" s="43"/>
      <c r="N254" s="12"/>
    </row>
    <row r="255" spans="1:14">
      <c r="A255" s="13" t="s">
        <v>217</v>
      </c>
      <c r="B255" s="13" t="s">
        <v>25</v>
      </c>
      <c r="C255" s="48">
        <f t="shared" si="99"/>
        <v>5566185.17</v>
      </c>
      <c r="D255" s="49">
        <f t="shared" si="100"/>
        <v>5566185.17</v>
      </c>
      <c r="E255" s="50">
        <v>5566185.17</v>
      </c>
      <c r="F255" s="49"/>
      <c r="G255" s="48">
        <f t="shared" si="109"/>
        <v>0</v>
      </c>
      <c r="H255" s="49"/>
      <c r="I255" s="49"/>
      <c r="J255" s="49"/>
      <c r="K255" s="49"/>
      <c r="L255" s="59"/>
      <c r="M255" s="49"/>
      <c r="N255" s="13"/>
    </row>
    <row r="256" spans="1:14">
      <c r="A256" s="12"/>
      <c r="B256" s="12" t="s">
        <v>240</v>
      </c>
      <c r="C256" s="42">
        <f t="shared" si="99"/>
        <v>5622440.02</v>
      </c>
      <c r="D256" s="43">
        <f t="shared" si="100"/>
        <v>5622440.02</v>
      </c>
      <c r="E256" s="43">
        <f t="shared" ref="E256:K256" si="112">SUM(E257)</f>
        <v>5622440.02</v>
      </c>
      <c r="F256" s="43">
        <f t="shared" si="112"/>
        <v>0</v>
      </c>
      <c r="G256" s="42">
        <f t="shared" si="112"/>
        <v>0</v>
      </c>
      <c r="H256" s="43">
        <f t="shared" si="112"/>
        <v>0</v>
      </c>
      <c r="I256" s="43">
        <f t="shared" si="112"/>
        <v>0</v>
      </c>
      <c r="J256" s="43">
        <f t="shared" si="112"/>
        <v>0</v>
      </c>
      <c r="K256" s="43">
        <f t="shared" si="112"/>
        <v>0</v>
      </c>
      <c r="L256" s="8"/>
      <c r="M256" s="43"/>
      <c r="N256" s="12"/>
    </row>
    <row r="257" spans="1:14">
      <c r="A257" s="13" t="s">
        <v>233</v>
      </c>
      <c r="B257" s="13" t="s">
        <v>25</v>
      </c>
      <c r="C257" s="48">
        <f t="shared" si="99"/>
        <v>5622440.02</v>
      </c>
      <c r="D257" s="49">
        <f t="shared" si="100"/>
        <v>5622440.02</v>
      </c>
      <c r="E257" s="50">
        <v>5622440.02</v>
      </c>
      <c r="F257" s="49"/>
      <c r="G257" s="48">
        <f t="shared" ref="G257:G261" si="113">SUM(H257:K257)</f>
        <v>0</v>
      </c>
      <c r="H257" s="49"/>
      <c r="I257" s="49"/>
      <c r="J257" s="49"/>
      <c r="K257" s="49"/>
      <c r="L257" s="59"/>
      <c r="M257" s="49"/>
      <c r="N257" s="13"/>
    </row>
    <row r="258" spans="1:14">
      <c r="A258" s="12"/>
      <c r="B258" s="12" t="s">
        <v>241</v>
      </c>
      <c r="C258" s="42">
        <f t="shared" si="99"/>
        <v>33115681.62</v>
      </c>
      <c r="D258" s="43">
        <f t="shared" si="100"/>
        <v>33115681.62</v>
      </c>
      <c r="E258" s="43">
        <f t="shared" ref="E258:K258" si="114">SUM(E259)</f>
        <v>33115681.62</v>
      </c>
      <c r="F258" s="43">
        <f t="shared" si="114"/>
        <v>0</v>
      </c>
      <c r="G258" s="42">
        <f t="shared" si="114"/>
        <v>0</v>
      </c>
      <c r="H258" s="43">
        <f t="shared" si="114"/>
        <v>0</v>
      </c>
      <c r="I258" s="43">
        <f t="shared" si="114"/>
        <v>0</v>
      </c>
      <c r="J258" s="43">
        <f t="shared" si="114"/>
        <v>0</v>
      </c>
      <c r="K258" s="43">
        <f t="shared" si="114"/>
        <v>0</v>
      </c>
      <c r="L258" s="8"/>
      <c r="M258" s="43"/>
      <c r="N258" s="12"/>
    </row>
    <row r="259" spans="1:14">
      <c r="A259" s="13" t="s">
        <v>233</v>
      </c>
      <c r="B259" s="13" t="s">
        <v>25</v>
      </c>
      <c r="C259" s="48">
        <f t="shared" si="99"/>
        <v>33115681.62</v>
      </c>
      <c r="D259" s="49">
        <f t="shared" si="100"/>
        <v>33115681.62</v>
      </c>
      <c r="E259" s="50">
        <v>33115681.62</v>
      </c>
      <c r="F259" s="49"/>
      <c r="G259" s="48">
        <f t="shared" si="113"/>
        <v>0</v>
      </c>
      <c r="H259" s="49"/>
      <c r="I259" s="49"/>
      <c r="J259" s="49"/>
      <c r="K259" s="49"/>
      <c r="L259" s="59"/>
      <c r="M259" s="49"/>
      <c r="N259" s="13"/>
    </row>
    <row r="260" spans="1:14">
      <c r="A260" s="12"/>
      <c r="B260" s="12" t="s">
        <v>242</v>
      </c>
      <c r="C260" s="42">
        <f t="shared" si="99"/>
        <v>10647436.53</v>
      </c>
      <c r="D260" s="43">
        <f t="shared" si="100"/>
        <v>10647436.53</v>
      </c>
      <c r="E260" s="43">
        <f t="shared" ref="E260:M260" si="115">SUM(E261)</f>
        <v>10647436.53</v>
      </c>
      <c r="F260" s="43">
        <f t="shared" si="115"/>
        <v>0</v>
      </c>
      <c r="G260" s="42">
        <f t="shared" si="115"/>
        <v>0</v>
      </c>
      <c r="H260" s="43">
        <f t="shared" si="115"/>
        <v>0</v>
      </c>
      <c r="I260" s="43">
        <f t="shared" si="115"/>
        <v>0</v>
      </c>
      <c r="J260" s="43">
        <f t="shared" si="115"/>
        <v>0</v>
      </c>
      <c r="K260" s="43">
        <f t="shared" si="115"/>
        <v>0</v>
      </c>
      <c r="L260" s="8">
        <f t="shared" si="115"/>
        <v>0</v>
      </c>
      <c r="M260" s="43">
        <f t="shared" si="115"/>
        <v>0</v>
      </c>
      <c r="N260" s="12"/>
    </row>
    <row r="261" spans="1:14">
      <c r="A261" s="13" t="s">
        <v>236</v>
      </c>
      <c r="B261" s="13" t="s">
        <v>25</v>
      </c>
      <c r="C261" s="48">
        <f t="shared" si="99"/>
        <v>10647436.53</v>
      </c>
      <c r="D261" s="49">
        <f t="shared" si="100"/>
        <v>10647436.53</v>
      </c>
      <c r="E261" s="50">
        <v>10647436.53</v>
      </c>
      <c r="F261" s="49"/>
      <c r="G261" s="48">
        <f t="shared" si="113"/>
        <v>0</v>
      </c>
      <c r="H261" s="49"/>
      <c r="I261" s="49"/>
      <c r="J261" s="49"/>
      <c r="K261" s="49"/>
      <c r="L261" s="59"/>
      <c r="M261" s="49"/>
      <c r="N261" s="13"/>
    </row>
    <row r="262" spans="1:14">
      <c r="A262" s="12"/>
      <c r="B262" s="12" t="s">
        <v>243</v>
      </c>
      <c r="C262" s="42">
        <f t="shared" si="99"/>
        <v>8512961</v>
      </c>
      <c r="D262" s="43">
        <f t="shared" si="100"/>
        <v>8512961</v>
      </c>
      <c r="E262" s="43">
        <f t="shared" ref="E262:K262" si="116">SUM(E263)</f>
        <v>8512961</v>
      </c>
      <c r="F262" s="43">
        <f t="shared" si="116"/>
        <v>0</v>
      </c>
      <c r="G262" s="42">
        <f t="shared" si="116"/>
        <v>0</v>
      </c>
      <c r="H262" s="43">
        <f t="shared" si="116"/>
        <v>0</v>
      </c>
      <c r="I262" s="43">
        <f t="shared" si="116"/>
        <v>0</v>
      </c>
      <c r="J262" s="43">
        <f t="shared" si="116"/>
        <v>0</v>
      </c>
      <c r="K262" s="43">
        <f t="shared" si="116"/>
        <v>0</v>
      </c>
      <c r="L262" s="8"/>
      <c r="M262" s="43"/>
      <c r="N262" s="12"/>
    </row>
    <row r="263" spans="1:14">
      <c r="A263" s="13" t="s">
        <v>233</v>
      </c>
      <c r="B263" s="13" t="s">
        <v>25</v>
      </c>
      <c r="C263" s="48">
        <f t="shared" si="99"/>
        <v>8512961</v>
      </c>
      <c r="D263" s="49">
        <f t="shared" si="100"/>
        <v>8512961</v>
      </c>
      <c r="E263" s="50">
        <v>8512961</v>
      </c>
      <c r="F263" s="49"/>
      <c r="G263" s="48">
        <f t="shared" ref="G263:G267" si="117">SUM(H263:K263)</f>
        <v>0</v>
      </c>
      <c r="H263" s="49"/>
      <c r="I263" s="49"/>
      <c r="J263" s="49"/>
      <c r="K263" s="49"/>
      <c r="L263" s="59"/>
      <c r="M263" s="49"/>
      <c r="N263" s="13"/>
    </row>
    <row r="264" spans="1:14">
      <c r="A264" s="12"/>
      <c r="B264" s="12" t="s">
        <v>244</v>
      </c>
      <c r="C264" s="42">
        <f t="shared" si="99"/>
        <v>4975669.43</v>
      </c>
      <c r="D264" s="43">
        <f t="shared" si="100"/>
        <v>4975669.43</v>
      </c>
      <c r="E264" s="43">
        <f t="shared" ref="E264:K264" si="118">SUM(E265)</f>
        <v>4975669.43</v>
      </c>
      <c r="F264" s="43">
        <f t="shared" si="118"/>
        <v>0</v>
      </c>
      <c r="G264" s="42">
        <f t="shared" si="118"/>
        <v>0</v>
      </c>
      <c r="H264" s="43">
        <f t="shared" si="118"/>
        <v>0</v>
      </c>
      <c r="I264" s="43">
        <f t="shared" si="118"/>
        <v>0</v>
      </c>
      <c r="J264" s="43">
        <f t="shared" si="118"/>
        <v>0</v>
      </c>
      <c r="K264" s="43">
        <f t="shared" si="118"/>
        <v>0</v>
      </c>
      <c r="L264" s="8"/>
      <c r="M264" s="43"/>
      <c r="N264" s="12"/>
    </row>
    <row r="265" spans="1:14">
      <c r="A265" s="13" t="s">
        <v>236</v>
      </c>
      <c r="B265" s="13" t="s">
        <v>25</v>
      </c>
      <c r="C265" s="48">
        <f t="shared" si="99"/>
        <v>4975669.43</v>
      </c>
      <c r="D265" s="49">
        <f t="shared" si="100"/>
        <v>4975669.43</v>
      </c>
      <c r="E265" s="50">
        <v>4975669.43</v>
      </c>
      <c r="F265" s="49"/>
      <c r="G265" s="48">
        <f t="shared" si="117"/>
        <v>0</v>
      </c>
      <c r="H265" s="49"/>
      <c r="I265" s="49"/>
      <c r="J265" s="49"/>
      <c r="K265" s="49"/>
      <c r="L265" s="59"/>
      <c r="M265" s="49"/>
      <c r="N265" s="13"/>
    </row>
    <row r="266" spans="1:14">
      <c r="A266" s="12"/>
      <c r="B266" s="12" t="s">
        <v>245</v>
      </c>
      <c r="C266" s="42">
        <f t="shared" si="99"/>
        <v>12071985.39</v>
      </c>
      <c r="D266" s="43">
        <f t="shared" si="100"/>
        <v>12071985.39</v>
      </c>
      <c r="E266" s="43">
        <f t="shared" ref="E266:K266" si="119">SUM(E267)</f>
        <v>12071985.39</v>
      </c>
      <c r="F266" s="43">
        <f t="shared" si="119"/>
        <v>0</v>
      </c>
      <c r="G266" s="42">
        <f t="shared" si="119"/>
        <v>0</v>
      </c>
      <c r="H266" s="43">
        <f t="shared" si="119"/>
        <v>0</v>
      </c>
      <c r="I266" s="43">
        <f t="shared" si="119"/>
        <v>0</v>
      </c>
      <c r="J266" s="43">
        <f t="shared" si="119"/>
        <v>0</v>
      </c>
      <c r="K266" s="43">
        <f t="shared" si="119"/>
        <v>0</v>
      </c>
      <c r="L266" s="8"/>
      <c r="M266" s="43"/>
      <c r="N266" s="12"/>
    </row>
    <row r="267" spans="1:14">
      <c r="A267" s="13" t="s">
        <v>233</v>
      </c>
      <c r="B267" s="13" t="s">
        <v>25</v>
      </c>
      <c r="C267" s="48">
        <f t="shared" si="99"/>
        <v>12071985.39</v>
      </c>
      <c r="D267" s="49">
        <f t="shared" si="100"/>
        <v>12071985.39</v>
      </c>
      <c r="E267" s="50">
        <v>12071985.39</v>
      </c>
      <c r="F267" s="49"/>
      <c r="G267" s="48">
        <f t="shared" si="117"/>
        <v>0</v>
      </c>
      <c r="H267" s="49"/>
      <c r="I267" s="49"/>
      <c r="J267" s="49"/>
      <c r="K267" s="49"/>
      <c r="L267" s="59"/>
      <c r="M267" s="49"/>
      <c r="N267" s="13"/>
    </row>
    <row r="268" spans="1:14">
      <c r="A268" s="12"/>
      <c r="B268" s="12" t="s">
        <v>246</v>
      </c>
      <c r="C268" s="42">
        <f t="shared" si="99"/>
        <v>8235238.62</v>
      </c>
      <c r="D268" s="43">
        <f t="shared" si="100"/>
        <v>8235238.62</v>
      </c>
      <c r="E268" s="43">
        <f t="shared" ref="E268:M268" si="120">SUM(E269)</f>
        <v>8235238.62</v>
      </c>
      <c r="F268" s="43">
        <f t="shared" si="120"/>
        <v>0</v>
      </c>
      <c r="G268" s="42">
        <f t="shared" si="120"/>
        <v>0</v>
      </c>
      <c r="H268" s="43">
        <f t="shared" si="120"/>
        <v>0</v>
      </c>
      <c r="I268" s="43">
        <f t="shared" si="120"/>
        <v>0</v>
      </c>
      <c r="J268" s="43">
        <f t="shared" si="120"/>
        <v>0</v>
      </c>
      <c r="K268" s="43">
        <f t="shared" si="120"/>
        <v>0</v>
      </c>
      <c r="L268" s="8">
        <f t="shared" si="120"/>
        <v>0</v>
      </c>
      <c r="M268" s="43">
        <f t="shared" si="120"/>
        <v>0</v>
      </c>
      <c r="N268" s="12"/>
    </row>
    <row r="269" spans="1:14">
      <c r="A269" s="13" t="s">
        <v>236</v>
      </c>
      <c r="B269" s="13" t="s">
        <v>25</v>
      </c>
      <c r="C269" s="48">
        <f t="shared" si="99"/>
        <v>8235238.62</v>
      </c>
      <c r="D269" s="49">
        <f t="shared" si="100"/>
        <v>8235238.62</v>
      </c>
      <c r="E269" s="50">
        <v>8235238.62</v>
      </c>
      <c r="F269" s="49"/>
      <c r="G269" s="48">
        <f t="shared" ref="G269:G273" si="121">SUM(H269:K269)</f>
        <v>0</v>
      </c>
      <c r="H269" s="49"/>
      <c r="I269" s="49"/>
      <c r="J269" s="49"/>
      <c r="K269" s="49"/>
      <c r="L269" s="59"/>
      <c r="M269" s="49"/>
      <c r="N269" s="13"/>
    </row>
    <row r="270" spans="1:14">
      <c r="A270" s="12"/>
      <c r="B270" s="12" t="s">
        <v>247</v>
      </c>
      <c r="C270" s="42">
        <f t="shared" si="99"/>
        <v>21388802.98</v>
      </c>
      <c r="D270" s="43">
        <f t="shared" si="100"/>
        <v>21388802.98</v>
      </c>
      <c r="E270" s="43">
        <f t="shared" ref="E270:K270" si="122">SUM(E271)</f>
        <v>21388802.98</v>
      </c>
      <c r="F270" s="43">
        <f t="shared" si="122"/>
        <v>0</v>
      </c>
      <c r="G270" s="42">
        <f t="shared" si="122"/>
        <v>0</v>
      </c>
      <c r="H270" s="43">
        <f t="shared" si="122"/>
        <v>0</v>
      </c>
      <c r="I270" s="43">
        <f t="shared" si="122"/>
        <v>0</v>
      </c>
      <c r="J270" s="43">
        <f t="shared" si="122"/>
        <v>0</v>
      </c>
      <c r="K270" s="43">
        <f t="shared" si="122"/>
        <v>0</v>
      </c>
      <c r="L270" s="8"/>
      <c r="M270" s="43"/>
      <c r="N270" s="12"/>
    </row>
    <row r="271" spans="1:14">
      <c r="A271" s="13" t="s">
        <v>233</v>
      </c>
      <c r="B271" s="13" t="s">
        <v>25</v>
      </c>
      <c r="C271" s="48">
        <f t="shared" si="99"/>
        <v>21388802.98</v>
      </c>
      <c r="D271" s="49">
        <f t="shared" si="100"/>
        <v>21388802.98</v>
      </c>
      <c r="E271" s="50">
        <v>21388802.98</v>
      </c>
      <c r="F271" s="49"/>
      <c r="G271" s="48">
        <f t="shared" si="121"/>
        <v>0</v>
      </c>
      <c r="H271" s="49"/>
      <c r="I271" s="49"/>
      <c r="J271" s="49"/>
      <c r="K271" s="49"/>
      <c r="L271" s="59"/>
      <c r="M271" s="49"/>
      <c r="N271" s="13"/>
    </row>
    <row r="272" spans="1:14">
      <c r="A272" s="12"/>
      <c r="B272" s="12" t="s">
        <v>248</v>
      </c>
      <c r="C272" s="42">
        <f t="shared" si="99"/>
        <v>16455428.36</v>
      </c>
      <c r="D272" s="43">
        <f t="shared" si="100"/>
        <v>16455428.36</v>
      </c>
      <c r="E272" s="43">
        <f t="shared" ref="E272:K272" si="123">SUM(E273)</f>
        <v>16455428.36</v>
      </c>
      <c r="F272" s="43">
        <f t="shared" si="123"/>
        <v>0</v>
      </c>
      <c r="G272" s="42">
        <f t="shared" si="123"/>
        <v>0</v>
      </c>
      <c r="H272" s="43">
        <f t="shared" si="123"/>
        <v>0</v>
      </c>
      <c r="I272" s="43">
        <f t="shared" si="123"/>
        <v>0</v>
      </c>
      <c r="J272" s="43">
        <f t="shared" si="123"/>
        <v>0</v>
      </c>
      <c r="K272" s="43">
        <f t="shared" si="123"/>
        <v>0</v>
      </c>
      <c r="L272" s="8"/>
      <c r="M272" s="43"/>
      <c r="N272" s="12"/>
    </row>
    <row r="273" spans="1:14">
      <c r="A273" s="13" t="s">
        <v>233</v>
      </c>
      <c r="B273" s="13" t="s">
        <v>25</v>
      </c>
      <c r="C273" s="48">
        <f t="shared" si="99"/>
        <v>16455428.36</v>
      </c>
      <c r="D273" s="49">
        <f t="shared" si="100"/>
        <v>16455428.36</v>
      </c>
      <c r="E273" s="50">
        <v>16455428.36</v>
      </c>
      <c r="F273" s="49"/>
      <c r="G273" s="48">
        <f t="shared" si="121"/>
        <v>0</v>
      </c>
      <c r="H273" s="49"/>
      <c r="I273" s="49"/>
      <c r="J273" s="49"/>
      <c r="K273" s="49"/>
      <c r="L273" s="59"/>
      <c r="M273" s="49"/>
      <c r="N273" s="13"/>
    </row>
    <row r="274" spans="1:14">
      <c r="A274" s="12"/>
      <c r="B274" s="12" t="s">
        <v>249</v>
      </c>
      <c r="C274" s="42">
        <f t="shared" si="99"/>
        <v>6350357.97</v>
      </c>
      <c r="D274" s="43">
        <f t="shared" si="100"/>
        <v>6350357.97</v>
      </c>
      <c r="E274" s="43">
        <f t="shared" ref="E274:K274" si="124">SUM(E275)</f>
        <v>6350357.97</v>
      </c>
      <c r="F274" s="43">
        <f t="shared" si="124"/>
        <v>0</v>
      </c>
      <c r="G274" s="42">
        <f t="shared" si="124"/>
        <v>0</v>
      </c>
      <c r="H274" s="43">
        <f t="shared" si="124"/>
        <v>0</v>
      </c>
      <c r="I274" s="43">
        <f t="shared" si="124"/>
        <v>0</v>
      </c>
      <c r="J274" s="43">
        <f t="shared" si="124"/>
        <v>0</v>
      </c>
      <c r="K274" s="43">
        <f t="shared" si="124"/>
        <v>0</v>
      </c>
      <c r="L274" s="8"/>
      <c r="M274" s="43"/>
      <c r="N274" s="12"/>
    </row>
    <row r="275" spans="1:14">
      <c r="A275" s="13" t="s">
        <v>236</v>
      </c>
      <c r="B275" s="13" t="s">
        <v>25</v>
      </c>
      <c r="C275" s="48">
        <f t="shared" si="99"/>
        <v>6350357.97</v>
      </c>
      <c r="D275" s="49">
        <f t="shared" si="100"/>
        <v>6350357.97</v>
      </c>
      <c r="E275" s="50">
        <v>6350357.97</v>
      </c>
      <c r="F275" s="49"/>
      <c r="G275" s="48">
        <f t="shared" ref="G275:G279" si="125">SUM(H275:K275)</f>
        <v>0</v>
      </c>
      <c r="H275" s="49"/>
      <c r="I275" s="49"/>
      <c r="J275" s="49"/>
      <c r="K275" s="49"/>
      <c r="L275" s="59"/>
      <c r="M275" s="49"/>
      <c r="N275" s="13"/>
    </row>
    <row r="276" spans="1:14">
      <c r="A276" s="12"/>
      <c r="B276" s="12" t="s">
        <v>250</v>
      </c>
      <c r="C276" s="42">
        <f t="shared" si="99"/>
        <v>18570594.12</v>
      </c>
      <c r="D276" s="43">
        <f t="shared" si="100"/>
        <v>18570594.12</v>
      </c>
      <c r="E276" s="43">
        <f t="shared" ref="E276:K276" si="126">SUM(E277)</f>
        <v>18570594.12</v>
      </c>
      <c r="F276" s="43">
        <f t="shared" si="126"/>
        <v>0</v>
      </c>
      <c r="G276" s="42">
        <f t="shared" si="126"/>
        <v>0</v>
      </c>
      <c r="H276" s="43">
        <f t="shared" si="126"/>
        <v>0</v>
      </c>
      <c r="I276" s="43">
        <f t="shared" si="126"/>
        <v>0</v>
      </c>
      <c r="J276" s="43">
        <f t="shared" si="126"/>
        <v>0</v>
      </c>
      <c r="K276" s="43">
        <f t="shared" si="126"/>
        <v>0</v>
      </c>
      <c r="L276" s="8"/>
      <c r="M276" s="43"/>
      <c r="N276" s="12"/>
    </row>
    <row r="277" spans="1:14">
      <c r="A277" s="13" t="s">
        <v>233</v>
      </c>
      <c r="B277" s="13" t="s">
        <v>25</v>
      </c>
      <c r="C277" s="48">
        <f t="shared" si="99"/>
        <v>18570594.12</v>
      </c>
      <c r="D277" s="49">
        <f t="shared" si="100"/>
        <v>18570594.12</v>
      </c>
      <c r="E277" s="50">
        <v>18570594.12</v>
      </c>
      <c r="F277" s="49"/>
      <c r="G277" s="48">
        <f t="shared" si="125"/>
        <v>0</v>
      </c>
      <c r="H277" s="49"/>
      <c r="I277" s="49"/>
      <c r="J277" s="49"/>
      <c r="K277" s="49"/>
      <c r="L277" s="59"/>
      <c r="M277" s="49"/>
      <c r="N277" s="13"/>
    </row>
    <row r="278" spans="1:14">
      <c r="A278" s="12"/>
      <c r="B278" s="12" t="s">
        <v>251</v>
      </c>
      <c r="C278" s="42">
        <f t="shared" si="99"/>
        <v>11231421.22</v>
      </c>
      <c r="D278" s="43">
        <f t="shared" si="100"/>
        <v>11231421.22</v>
      </c>
      <c r="E278" s="43">
        <f t="shared" ref="E278:K278" si="127">SUM(E279)</f>
        <v>11231421.22</v>
      </c>
      <c r="F278" s="43">
        <f t="shared" si="127"/>
        <v>0</v>
      </c>
      <c r="G278" s="42">
        <f t="shared" si="127"/>
        <v>0</v>
      </c>
      <c r="H278" s="43">
        <f t="shared" si="127"/>
        <v>0</v>
      </c>
      <c r="I278" s="43">
        <f t="shared" si="127"/>
        <v>0</v>
      </c>
      <c r="J278" s="43">
        <f t="shared" si="127"/>
        <v>0</v>
      </c>
      <c r="K278" s="43">
        <f t="shared" si="127"/>
        <v>0</v>
      </c>
      <c r="L278" s="8"/>
      <c r="M278" s="43"/>
      <c r="N278" s="12"/>
    </row>
    <row r="279" spans="1:14">
      <c r="A279" s="13" t="s">
        <v>236</v>
      </c>
      <c r="B279" s="13" t="s">
        <v>25</v>
      </c>
      <c r="C279" s="48">
        <f t="shared" si="99"/>
        <v>11231421.22</v>
      </c>
      <c r="D279" s="49">
        <f t="shared" si="100"/>
        <v>11231421.22</v>
      </c>
      <c r="E279" s="50">
        <v>11231421.22</v>
      </c>
      <c r="F279" s="49"/>
      <c r="G279" s="48">
        <f t="shared" si="125"/>
        <v>0</v>
      </c>
      <c r="H279" s="49"/>
      <c r="I279" s="49"/>
      <c r="J279" s="49"/>
      <c r="K279" s="49"/>
      <c r="L279" s="59"/>
      <c r="M279" s="49"/>
      <c r="N279" s="13"/>
    </row>
    <row r="280" spans="1:14">
      <c r="A280" s="12"/>
      <c r="B280" s="12" t="s">
        <v>252</v>
      </c>
      <c r="C280" s="42">
        <f t="shared" si="99"/>
        <v>25017059.77</v>
      </c>
      <c r="D280" s="43">
        <f t="shared" si="100"/>
        <v>25017059.77</v>
      </c>
      <c r="E280" s="43">
        <f t="shared" ref="E280:K280" si="128">SUM(E281)</f>
        <v>25017059.77</v>
      </c>
      <c r="F280" s="43">
        <f t="shared" si="128"/>
        <v>0</v>
      </c>
      <c r="G280" s="42">
        <f t="shared" si="128"/>
        <v>0</v>
      </c>
      <c r="H280" s="43">
        <f t="shared" si="128"/>
        <v>0</v>
      </c>
      <c r="I280" s="43">
        <f t="shared" si="128"/>
        <v>0</v>
      </c>
      <c r="J280" s="43">
        <f t="shared" si="128"/>
        <v>0</v>
      </c>
      <c r="K280" s="43">
        <f t="shared" si="128"/>
        <v>0</v>
      </c>
      <c r="L280" s="8"/>
      <c r="M280" s="43"/>
      <c r="N280" s="12"/>
    </row>
    <row r="281" spans="1:14">
      <c r="A281" s="13" t="s">
        <v>233</v>
      </c>
      <c r="B281" s="13" t="s">
        <v>25</v>
      </c>
      <c r="C281" s="48">
        <f t="shared" si="99"/>
        <v>25017059.77</v>
      </c>
      <c r="D281" s="49">
        <f t="shared" si="100"/>
        <v>25017059.77</v>
      </c>
      <c r="E281" s="50">
        <v>25017059.77</v>
      </c>
      <c r="F281" s="49"/>
      <c r="G281" s="48">
        <f t="shared" ref="G281:G285" si="129">SUM(H281:K281)</f>
        <v>0</v>
      </c>
      <c r="H281" s="49"/>
      <c r="I281" s="49"/>
      <c r="J281" s="49"/>
      <c r="K281" s="49"/>
      <c r="L281" s="59"/>
      <c r="M281" s="49"/>
      <c r="N281" s="13"/>
    </row>
    <row r="282" spans="1:14">
      <c r="A282" s="12"/>
      <c r="B282" s="12" t="s">
        <v>253</v>
      </c>
      <c r="C282" s="42">
        <f t="shared" si="99"/>
        <v>18869811.67</v>
      </c>
      <c r="D282" s="43">
        <f t="shared" si="100"/>
        <v>18869811.67</v>
      </c>
      <c r="E282" s="43">
        <f t="shared" ref="E282:K282" si="130">SUM(E283)</f>
        <v>18869811.67</v>
      </c>
      <c r="F282" s="43">
        <f t="shared" si="130"/>
        <v>0</v>
      </c>
      <c r="G282" s="42">
        <f t="shared" si="130"/>
        <v>0</v>
      </c>
      <c r="H282" s="43">
        <f t="shared" si="130"/>
        <v>0</v>
      </c>
      <c r="I282" s="43">
        <f t="shared" si="130"/>
        <v>0</v>
      </c>
      <c r="J282" s="43">
        <f t="shared" si="130"/>
        <v>0</v>
      </c>
      <c r="K282" s="43">
        <f t="shared" si="130"/>
        <v>0</v>
      </c>
      <c r="L282" s="8"/>
      <c r="M282" s="43"/>
      <c r="N282" s="12"/>
    </row>
    <row r="283" spans="1:14">
      <c r="A283" s="13" t="s">
        <v>233</v>
      </c>
      <c r="B283" s="13" t="s">
        <v>25</v>
      </c>
      <c r="C283" s="48">
        <f t="shared" si="99"/>
        <v>18869811.67</v>
      </c>
      <c r="D283" s="49">
        <f t="shared" si="100"/>
        <v>18869811.67</v>
      </c>
      <c r="E283" s="50">
        <v>18869811.67</v>
      </c>
      <c r="F283" s="49"/>
      <c r="G283" s="48">
        <f t="shared" si="129"/>
        <v>0</v>
      </c>
      <c r="H283" s="49"/>
      <c r="I283" s="49"/>
      <c r="J283" s="49"/>
      <c r="K283" s="49"/>
      <c r="L283" s="59"/>
      <c r="M283" s="49"/>
      <c r="N283" s="13"/>
    </row>
    <row r="284" spans="1:14">
      <c r="A284" s="12"/>
      <c r="B284" s="12" t="s">
        <v>254</v>
      </c>
      <c r="C284" s="42">
        <f t="shared" si="99"/>
        <v>4258233.69</v>
      </c>
      <c r="D284" s="43">
        <f t="shared" si="100"/>
        <v>4258233.69</v>
      </c>
      <c r="E284" s="43">
        <f t="shared" ref="E284:K284" si="131">SUM(E285)</f>
        <v>4258233.69</v>
      </c>
      <c r="F284" s="43">
        <f t="shared" si="131"/>
        <v>0</v>
      </c>
      <c r="G284" s="42">
        <f t="shared" si="131"/>
        <v>0</v>
      </c>
      <c r="H284" s="43">
        <f t="shared" si="131"/>
        <v>0</v>
      </c>
      <c r="I284" s="43">
        <f t="shared" si="131"/>
        <v>0</v>
      </c>
      <c r="J284" s="43">
        <f t="shared" si="131"/>
        <v>0</v>
      </c>
      <c r="K284" s="43">
        <f t="shared" si="131"/>
        <v>0</v>
      </c>
      <c r="L284" s="8"/>
      <c r="M284" s="43"/>
      <c r="N284" s="12"/>
    </row>
    <row r="285" spans="1:14">
      <c r="A285" s="13" t="s">
        <v>236</v>
      </c>
      <c r="B285" s="13" t="s">
        <v>25</v>
      </c>
      <c r="C285" s="48">
        <f t="shared" si="99"/>
        <v>4258233.69</v>
      </c>
      <c r="D285" s="49">
        <f t="shared" si="100"/>
        <v>4258233.69</v>
      </c>
      <c r="E285" s="50">
        <v>4258233.69</v>
      </c>
      <c r="F285" s="49"/>
      <c r="G285" s="48">
        <f t="shared" si="129"/>
        <v>0</v>
      </c>
      <c r="H285" s="49"/>
      <c r="I285" s="49"/>
      <c r="J285" s="49"/>
      <c r="K285" s="49"/>
      <c r="L285" s="59"/>
      <c r="M285" s="49"/>
      <c r="N285" s="13"/>
    </row>
    <row r="286" spans="1:14">
      <c r="A286" s="12"/>
      <c r="B286" s="12" t="s">
        <v>255</v>
      </c>
      <c r="C286" s="42">
        <f t="shared" si="99"/>
        <v>8976822.74</v>
      </c>
      <c r="D286" s="43">
        <f t="shared" ref="D286:D312" si="132">SUM(E286:F286)</f>
        <v>8976822.74</v>
      </c>
      <c r="E286" s="43">
        <f t="shared" ref="E286:K286" si="133">SUM(E287)</f>
        <v>8976822.74</v>
      </c>
      <c r="F286" s="43">
        <f t="shared" si="133"/>
        <v>0</v>
      </c>
      <c r="G286" s="42">
        <f t="shared" si="133"/>
        <v>0</v>
      </c>
      <c r="H286" s="43">
        <f t="shared" si="133"/>
        <v>0</v>
      </c>
      <c r="I286" s="43">
        <f t="shared" si="133"/>
        <v>0</v>
      </c>
      <c r="J286" s="43">
        <f t="shared" si="133"/>
        <v>0</v>
      </c>
      <c r="K286" s="43">
        <f t="shared" si="133"/>
        <v>0</v>
      </c>
      <c r="L286" s="8"/>
      <c r="M286" s="43"/>
      <c r="N286" s="12"/>
    </row>
    <row r="287" spans="1:14">
      <c r="A287" s="13" t="s">
        <v>233</v>
      </c>
      <c r="B287" s="13" t="s">
        <v>25</v>
      </c>
      <c r="C287" s="48">
        <f t="shared" si="99"/>
        <v>8976822.74</v>
      </c>
      <c r="D287" s="49">
        <f t="shared" si="132"/>
        <v>8976822.74</v>
      </c>
      <c r="E287" s="50">
        <v>8976822.74</v>
      </c>
      <c r="F287" s="49"/>
      <c r="G287" s="48">
        <f t="shared" ref="G287:G291" si="134">SUM(H287:K287)</f>
        <v>0</v>
      </c>
      <c r="H287" s="49"/>
      <c r="I287" s="49"/>
      <c r="J287" s="49"/>
      <c r="K287" s="49"/>
      <c r="L287" s="59"/>
      <c r="M287" s="49"/>
      <c r="N287" s="13"/>
    </row>
    <row r="288" spans="1:14">
      <c r="A288" s="12"/>
      <c r="B288" s="12" t="s">
        <v>256</v>
      </c>
      <c r="C288" s="42">
        <f t="shared" si="99"/>
        <v>16271994.36</v>
      </c>
      <c r="D288" s="43">
        <f t="shared" si="132"/>
        <v>16271994.36</v>
      </c>
      <c r="E288" s="43">
        <f t="shared" ref="E288:K288" si="135">SUM(E289)</f>
        <v>16271994.36</v>
      </c>
      <c r="F288" s="43">
        <f t="shared" si="135"/>
        <v>0</v>
      </c>
      <c r="G288" s="42">
        <f t="shared" si="135"/>
        <v>0</v>
      </c>
      <c r="H288" s="43">
        <f t="shared" si="135"/>
        <v>0</v>
      </c>
      <c r="I288" s="43">
        <f t="shared" si="135"/>
        <v>0</v>
      </c>
      <c r="J288" s="43">
        <f t="shared" si="135"/>
        <v>0</v>
      </c>
      <c r="K288" s="43">
        <f t="shared" si="135"/>
        <v>0</v>
      </c>
      <c r="L288" s="8"/>
      <c r="M288" s="43"/>
      <c r="N288" s="12"/>
    </row>
    <row r="289" spans="1:14">
      <c r="A289" s="13" t="s">
        <v>233</v>
      </c>
      <c r="B289" s="13" t="s">
        <v>25</v>
      </c>
      <c r="C289" s="48">
        <f t="shared" si="99"/>
        <v>16271994.36</v>
      </c>
      <c r="D289" s="49">
        <f t="shared" si="132"/>
        <v>16271994.36</v>
      </c>
      <c r="E289" s="50">
        <v>16271994.36</v>
      </c>
      <c r="F289" s="49"/>
      <c r="G289" s="48">
        <f t="shared" si="134"/>
        <v>0</v>
      </c>
      <c r="H289" s="49"/>
      <c r="I289" s="49"/>
      <c r="J289" s="49"/>
      <c r="K289" s="49"/>
      <c r="L289" s="59"/>
      <c r="M289" s="49"/>
      <c r="N289" s="13"/>
    </row>
    <row r="290" spans="1:14">
      <c r="A290" s="12"/>
      <c r="B290" s="12" t="s">
        <v>257</v>
      </c>
      <c r="C290" s="42">
        <f t="shared" ref="C290:C312" si="136">SUM(D290,G290)</f>
        <v>4329694.77</v>
      </c>
      <c r="D290" s="43">
        <f t="shared" si="132"/>
        <v>4329694.77</v>
      </c>
      <c r="E290" s="43">
        <f t="shared" ref="E290:K290" si="137">SUM(E291)</f>
        <v>4329694.77</v>
      </c>
      <c r="F290" s="43">
        <f t="shared" si="137"/>
        <v>0</v>
      </c>
      <c r="G290" s="42">
        <f t="shared" si="137"/>
        <v>0</v>
      </c>
      <c r="H290" s="43">
        <f t="shared" si="137"/>
        <v>0</v>
      </c>
      <c r="I290" s="43">
        <f t="shared" si="137"/>
        <v>0</v>
      </c>
      <c r="J290" s="43">
        <f t="shared" si="137"/>
        <v>0</v>
      </c>
      <c r="K290" s="43">
        <f t="shared" si="137"/>
        <v>0</v>
      </c>
      <c r="L290" s="8"/>
      <c r="M290" s="43"/>
      <c r="N290" s="12"/>
    </row>
    <row r="291" spans="1:14">
      <c r="A291" s="13" t="s">
        <v>236</v>
      </c>
      <c r="B291" s="13" t="s">
        <v>25</v>
      </c>
      <c r="C291" s="48">
        <f t="shared" si="136"/>
        <v>4329694.77</v>
      </c>
      <c r="D291" s="49">
        <f t="shared" si="132"/>
        <v>4329694.77</v>
      </c>
      <c r="E291" s="50">
        <v>4329694.77</v>
      </c>
      <c r="F291" s="49"/>
      <c r="G291" s="48">
        <f t="shared" si="134"/>
        <v>0</v>
      </c>
      <c r="H291" s="49"/>
      <c r="I291" s="49"/>
      <c r="J291" s="49"/>
      <c r="K291" s="49"/>
      <c r="L291" s="59"/>
      <c r="M291" s="49"/>
      <c r="N291" s="13"/>
    </row>
    <row r="292" spans="1:14">
      <c r="A292" s="12"/>
      <c r="B292" s="12" t="s">
        <v>258</v>
      </c>
      <c r="C292" s="42">
        <f t="shared" si="136"/>
        <v>10093498.58</v>
      </c>
      <c r="D292" s="43">
        <f t="shared" si="132"/>
        <v>10093498.58</v>
      </c>
      <c r="E292" s="43">
        <f t="shared" ref="E292:K292" si="138">SUM(E293)</f>
        <v>10093498.58</v>
      </c>
      <c r="F292" s="43">
        <f t="shared" si="138"/>
        <v>0</v>
      </c>
      <c r="G292" s="42">
        <f t="shared" si="138"/>
        <v>0</v>
      </c>
      <c r="H292" s="43">
        <f t="shared" si="138"/>
        <v>0</v>
      </c>
      <c r="I292" s="43">
        <f t="shared" si="138"/>
        <v>0</v>
      </c>
      <c r="J292" s="43">
        <f t="shared" si="138"/>
        <v>0</v>
      </c>
      <c r="K292" s="43">
        <f t="shared" si="138"/>
        <v>0</v>
      </c>
      <c r="L292" s="8"/>
      <c r="M292" s="43"/>
      <c r="N292" s="12"/>
    </row>
    <row r="293" spans="1:14">
      <c r="A293" s="13" t="s">
        <v>233</v>
      </c>
      <c r="B293" s="13" t="s">
        <v>25</v>
      </c>
      <c r="C293" s="48">
        <f t="shared" si="136"/>
        <v>10093498.58</v>
      </c>
      <c r="D293" s="49">
        <f t="shared" si="132"/>
        <v>10093498.58</v>
      </c>
      <c r="E293" s="50">
        <v>10093498.58</v>
      </c>
      <c r="F293" s="49"/>
      <c r="G293" s="48">
        <f t="shared" ref="G293:G297" si="139">SUM(H293:K293)</f>
        <v>0</v>
      </c>
      <c r="H293" s="49"/>
      <c r="I293" s="49"/>
      <c r="J293" s="49"/>
      <c r="K293" s="49"/>
      <c r="L293" s="59"/>
      <c r="M293" s="49"/>
      <c r="N293" s="13"/>
    </row>
    <row r="294" ht="27" spans="1:14">
      <c r="A294" s="12"/>
      <c r="B294" s="12" t="s">
        <v>259</v>
      </c>
      <c r="C294" s="42">
        <f t="shared" si="136"/>
        <v>4119531.79</v>
      </c>
      <c r="D294" s="43">
        <f t="shared" si="132"/>
        <v>4119531.79</v>
      </c>
      <c r="E294" s="43">
        <f t="shared" ref="E294:K294" si="140">SUM(E295)</f>
        <v>4119531.79</v>
      </c>
      <c r="F294" s="43">
        <f t="shared" si="140"/>
        <v>0</v>
      </c>
      <c r="G294" s="42">
        <f t="shared" si="140"/>
        <v>0</v>
      </c>
      <c r="H294" s="43">
        <f t="shared" si="140"/>
        <v>0</v>
      </c>
      <c r="I294" s="43">
        <f t="shared" si="140"/>
        <v>0</v>
      </c>
      <c r="J294" s="43">
        <f t="shared" si="140"/>
        <v>0</v>
      </c>
      <c r="K294" s="43">
        <f t="shared" si="140"/>
        <v>0</v>
      </c>
      <c r="L294" s="8"/>
      <c r="M294" s="43"/>
      <c r="N294" s="12"/>
    </row>
    <row r="295" spans="1:14">
      <c r="A295" s="13" t="s">
        <v>236</v>
      </c>
      <c r="B295" s="13" t="s">
        <v>25</v>
      </c>
      <c r="C295" s="48">
        <f t="shared" si="136"/>
        <v>4119531.79</v>
      </c>
      <c r="D295" s="49">
        <f t="shared" si="132"/>
        <v>4119531.79</v>
      </c>
      <c r="E295" s="50">
        <v>4119531.79</v>
      </c>
      <c r="F295" s="49"/>
      <c r="G295" s="48">
        <f t="shared" si="139"/>
        <v>0</v>
      </c>
      <c r="H295" s="49"/>
      <c r="I295" s="49"/>
      <c r="J295" s="49"/>
      <c r="K295" s="49"/>
      <c r="L295" s="59"/>
      <c r="M295" s="49"/>
      <c r="N295" s="13"/>
    </row>
    <row r="296" spans="1:14">
      <c r="A296" s="12"/>
      <c r="B296" s="12" t="s">
        <v>260</v>
      </c>
      <c r="C296" s="42">
        <f t="shared" si="136"/>
        <v>8534020.44</v>
      </c>
      <c r="D296" s="43">
        <f t="shared" si="132"/>
        <v>8534020.44</v>
      </c>
      <c r="E296" s="43">
        <f t="shared" ref="E296:K296" si="141">SUM(E297)</f>
        <v>8534020.44</v>
      </c>
      <c r="F296" s="43">
        <f t="shared" si="141"/>
        <v>0</v>
      </c>
      <c r="G296" s="42">
        <f t="shared" si="141"/>
        <v>0</v>
      </c>
      <c r="H296" s="43">
        <f t="shared" si="141"/>
        <v>0</v>
      </c>
      <c r="I296" s="43">
        <f t="shared" si="141"/>
        <v>0</v>
      </c>
      <c r="J296" s="43">
        <f t="shared" si="141"/>
        <v>0</v>
      </c>
      <c r="K296" s="43">
        <f t="shared" si="141"/>
        <v>0</v>
      </c>
      <c r="L296" s="8"/>
      <c r="M296" s="43"/>
      <c r="N296" s="12"/>
    </row>
    <row r="297" spans="1:14">
      <c r="A297" s="13" t="s">
        <v>233</v>
      </c>
      <c r="B297" s="13" t="s">
        <v>25</v>
      </c>
      <c r="C297" s="48">
        <f t="shared" si="136"/>
        <v>8534020.44</v>
      </c>
      <c r="D297" s="49">
        <f t="shared" si="132"/>
        <v>8534020.44</v>
      </c>
      <c r="E297" s="50">
        <v>8534020.44</v>
      </c>
      <c r="F297" s="49"/>
      <c r="G297" s="48">
        <f t="shared" si="139"/>
        <v>0</v>
      </c>
      <c r="H297" s="49"/>
      <c r="I297" s="49"/>
      <c r="J297" s="49"/>
      <c r="K297" s="49"/>
      <c r="L297" s="59"/>
      <c r="M297" s="49"/>
      <c r="N297" s="13"/>
    </row>
    <row r="298" spans="1:14">
      <c r="A298" s="12"/>
      <c r="B298" s="12" t="s">
        <v>261</v>
      </c>
      <c r="C298" s="42">
        <f t="shared" si="136"/>
        <v>5368155.51</v>
      </c>
      <c r="D298" s="43">
        <f t="shared" si="132"/>
        <v>3598955.51</v>
      </c>
      <c r="E298" s="43">
        <f t="shared" ref="E298:M298" si="142">SUM(E299:E310)</f>
        <v>2858955.51</v>
      </c>
      <c r="F298" s="43">
        <f t="shared" si="142"/>
        <v>740000</v>
      </c>
      <c r="G298" s="42">
        <f t="shared" si="142"/>
        <v>1769200</v>
      </c>
      <c r="H298" s="43">
        <f t="shared" si="142"/>
        <v>211200</v>
      </c>
      <c r="I298" s="43">
        <f t="shared" si="142"/>
        <v>1265000</v>
      </c>
      <c r="J298" s="43">
        <f t="shared" si="142"/>
        <v>293000</v>
      </c>
      <c r="K298" s="43">
        <f t="shared" si="142"/>
        <v>0</v>
      </c>
      <c r="L298" s="43">
        <f t="shared" si="142"/>
        <v>0</v>
      </c>
      <c r="M298" s="43">
        <f t="shared" si="142"/>
        <v>130000</v>
      </c>
      <c r="N298" s="12"/>
    </row>
    <row r="299" ht="27" spans="1:14">
      <c r="A299" s="51"/>
      <c r="B299" s="51" t="s">
        <v>262</v>
      </c>
      <c r="C299" s="42">
        <f t="shared" si="136"/>
        <v>165000</v>
      </c>
      <c r="D299" s="43">
        <f t="shared" si="132"/>
        <v>0</v>
      </c>
      <c r="E299" s="53"/>
      <c r="F299" s="53"/>
      <c r="G299" s="46">
        <f>SUM(H299:K299)</f>
        <v>165000</v>
      </c>
      <c r="H299" s="53"/>
      <c r="I299" s="53">
        <v>165000</v>
      </c>
      <c r="J299" s="53"/>
      <c r="K299" s="53"/>
      <c r="L299" s="61"/>
      <c r="M299" s="53"/>
      <c r="N299" s="51"/>
    </row>
    <row r="300" spans="1:14">
      <c r="A300" s="51"/>
      <c r="B300" s="51" t="s">
        <v>263</v>
      </c>
      <c r="C300" s="42">
        <f t="shared" si="136"/>
        <v>50000</v>
      </c>
      <c r="D300" s="43">
        <f t="shared" si="132"/>
        <v>50000</v>
      </c>
      <c r="E300" s="53"/>
      <c r="F300" s="53">
        <v>50000</v>
      </c>
      <c r="G300" s="46">
        <f>SUM(H300:K300)</f>
        <v>0</v>
      </c>
      <c r="H300" s="53"/>
      <c r="I300" s="53"/>
      <c r="J300" s="53"/>
      <c r="K300" s="53"/>
      <c r="L300" s="61"/>
      <c r="M300" s="53"/>
      <c r="N300" s="51"/>
    </row>
    <row r="301" s="3" customFormat="1" ht="40" customHeight="1" spans="1:15">
      <c r="A301" s="45" t="s">
        <v>264</v>
      </c>
      <c r="B301" s="45" t="s">
        <v>265</v>
      </c>
      <c r="C301" s="78">
        <f t="shared" si="136"/>
        <v>293000</v>
      </c>
      <c r="D301" s="71">
        <f t="shared" si="132"/>
        <v>0</v>
      </c>
      <c r="E301" s="47"/>
      <c r="F301" s="47"/>
      <c r="G301" s="46">
        <f>SUM(H301:K301)</f>
        <v>293000</v>
      </c>
      <c r="H301" s="47"/>
      <c r="I301" s="47"/>
      <c r="J301" s="47">
        <f>586000/2</f>
        <v>293000</v>
      </c>
      <c r="K301" s="47"/>
      <c r="L301" s="58"/>
      <c r="M301" s="47"/>
      <c r="N301" s="45"/>
      <c r="O301"/>
    </row>
    <row r="302" spans="1:14">
      <c r="A302" s="45" t="s">
        <v>266</v>
      </c>
      <c r="B302" s="45" t="s">
        <v>267</v>
      </c>
      <c r="C302" s="46">
        <f t="shared" si="136"/>
        <v>500000</v>
      </c>
      <c r="D302" s="47">
        <f t="shared" si="132"/>
        <v>0</v>
      </c>
      <c r="E302" s="47"/>
      <c r="F302" s="47"/>
      <c r="G302" s="46">
        <f t="shared" ref="G302:G310" si="143">SUM(H302:K302)</f>
        <v>500000</v>
      </c>
      <c r="H302" s="47"/>
      <c r="I302" s="47">
        <v>500000</v>
      </c>
      <c r="J302" s="47"/>
      <c r="K302" s="47"/>
      <c r="L302" s="58"/>
      <c r="M302" s="47">
        <v>50000</v>
      </c>
      <c r="N302" s="45"/>
    </row>
    <row r="303" ht="27" spans="1:14">
      <c r="A303" s="45" t="s">
        <v>268</v>
      </c>
      <c r="B303" s="45" t="s">
        <v>269</v>
      </c>
      <c r="C303" s="46">
        <f t="shared" si="136"/>
        <v>100000</v>
      </c>
      <c r="D303" s="47">
        <f t="shared" si="132"/>
        <v>100000</v>
      </c>
      <c r="E303" s="47"/>
      <c r="F303" s="56">
        <v>100000</v>
      </c>
      <c r="G303" s="46">
        <f t="shared" si="143"/>
        <v>0</v>
      </c>
      <c r="H303" s="47"/>
      <c r="I303" s="47"/>
      <c r="J303" s="47"/>
      <c r="K303" s="47"/>
      <c r="L303" s="58"/>
      <c r="M303" s="47"/>
      <c r="N303" s="45"/>
    </row>
    <row r="304" ht="14.25" spans="1:14">
      <c r="A304" s="45" t="s">
        <v>268</v>
      </c>
      <c r="B304" s="45" t="s">
        <v>270</v>
      </c>
      <c r="C304" s="46">
        <f t="shared" si="136"/>
        <v>211200</v>
      </c>
      <c r="D304" s="47">
        <f t="shared" si="132"/>
        <v>0</v>
      </c>
      <c r="E304" s="47"/>
      <c r="F304" s="56"/>
      <c r="G304" s="46">
        <f t="shared" si="143"/>
        <v>211200</v>
      </c>
      <c r="H304" s="56">
        <v>211200</v>
      </c>
      <c r="I304" s="47"/>
      <c r="J304" s="47"/>
      <c r="K304" s="47"/>
      <c r="L304" s="58"/>
      <c r="M304" s="47"/>
      <c r="N304" s="45"/>
    </row>
    <row r="305" ht="14.25" spans="1:14">
      <c r="A305" s="45" t="s">
        <v>268</v>
      </c>
      <c r="B305" s="45" t="s">
        <v>271</v>
      </c>
      <c r="C305" s="46">
        <f t="shared" si="136"/>
        <v>180000</v>
      </c>
      <c r="D305" s="47">
        <f t="shared" si="132"/>
        <v>180000</v>
      </c>
      <c r="E305" s="47"/>
      <c r="F305" s="56">
        <v>180000</v>
      </c>
      <c r="G305" s="46">
        <f t="shared" si="143"/>
        <v>0</v>
      </c>
      <c r="H305" s="47"/>
      <c r="I305" s="47"/>
      <c r="J305" s="47"/>
      <c r="K305" s="47"/>
      <c r="L305" s="58"/>
      <c r="M305" s="47">
        <v>60000</v>
      </c>
      <c r="N305" s="45"/>
    </row>
    <row r="306" ht="14.25" spans="1:14">
      <c r="A306" s="45" t="s">
        <v>268</v>
      </c>
      <c r="B306" s="45" t="s">
        <v>272</v>
      </c>
      <c r="C306" s="46">
        <f t="shared" si="136"/>
        <v>50000</v>
      </c>
      <c r="D306" s="47">
        <f t="shared" si="132"/>
        <v>50000</v>
      </c>
      <c r="E306" s="47"/>
      <c r="F306" s="56">
        <v>50000</v>
      </c>
      <c r="G306" s="46">
        <f t="shared" si="143"/>
        <v>0</v>
      </c>
      <c r="H306" s="47"/>
      <c r="I306" s="47"/>
      <c r="J306" s="47"/>
      <c r="K306" s="47"/>
      <c r="L306" s="58"/>
      <c r="M306" s="47">
        <v>20000</v>
      </c>
      <c r="N306" s="45"/>
    </row>
    <row r="307" spans="1:14">
      <c r="A307" s="45" t="s">
        <v>268</v>
      </c>
      <c r="B307" s="45" t="s">
        <v>273</v>
      </c>
      <c r="C307" s="46">
        <f t="shared" si="136"/>
        <v>600000</v>
      </c>
      <c r="D307" s="47">
        <f t="shared" si="132"/>
        <v>0</v>
      </c>
      <c r="E307" s="47"/>
      <c r="F307" s="47"/>
      <c r="G307" s="46">
        <f t="shared" si="143"/>
        <v>600000</v>
      </c>
      <c r="H307" s="47"/>
      <c r="I307" s="47">
        <v>600000</v>
      </c>
      <c r="J307" s="47"/>
      <c r="K307" s="47"/>
      <c r="L307" s="58"/>
      <c r="M307" s="47"/>
      <c r="N307" s="45"/>
    </row>
    <row r="308" ht="14.25" spans="1:14">
      <c r="A308" s="45" t="s">
        <v>268</v>
      </c>
      <c r="B308" s="45" t="s">
        <v>274</v>
      </c>
      <c r="C308" s="46">
        <f t="shared" si="136"/>
        <v>300000</v>
      </c>
      <c r="D308" s="47">
        <f t="shared" si="132"/>
        <v>300000</v>
      </c>
      <c r="E308" s="47"/>
      <c r="F308" s="56">
        <v>300000</v>
      </c>
      <c r="G308" s="46">
        <f t="shared" si="143"/>
        <v>0</v>
      </c>
      <c r="H308" s="47"/>
      <c r="I308" s="47"/>
      <c r="J308" s="47"/>
      <c r="K308" s="47"/>
      <c r="L308" s="58"/>
      <c r="M308" s="47"/>
      <c r="N308" s="45"/>
    </row>
    <row r="309" spans="1:14">
      <c r="A309" s="45" t="s">
        <v>275</v>
      </c>
      <c r="B309" s="45" t="s">
        <v>24</v>
      </c>
      <c r="C309" s="46">
        <f t="shared" si="136"/>
        <v>60000</v>
      </c>
      <c r="D309" s="47">
        <f t="shared" si="132"/>
        <v>60000</v>
      </c>
      <c r="E309" s="47"/>
      <c r="F309" s="47">
        <v>60000</v>
      </c>
      <c r="G309" s="46">
        <f t="shared" si="143"/>
        <v>0</v>
      </c>
      <c r="H309" s="47"/>
      <c r="I309" s="47"/>
      <c r="J309" s="47"/>
      <c r="K309" s="47"/>
      <c r="L309" s="58"/>
      <c r="M309" s="47"/>
      <c r="N309" s="45"/>
    </row>
    <row r="310" spans="1:14">
      <c r="A310" s="13" t="s">
        <v>275</v>
      </c>
      <c r="B310" s="13" t="s">
        <v>25</v>
      </c>
      <c r="C310" s="48">
        <f t="shared" si="136"/>
        <v>2858955.51</v>
      </c>
      <c r="D310" s="49">
        <f t="shared" si="132"/>
        <v>2858955.51</v>
      </c>
      <c r="E310" s="50">
        <v>2858955.51</v>
      </c>
      <c r="F310" s="49"/>
      <c r="G310" s="48">
        <f t="shared" si="143"/>
        <v>0</v>
      </c>
      <c r="H310" s="49"/>
      <c r="I310" s="49"/>
      <c r="J310" s="49"/>
      <c r="K310" s="49"/>
      <c r="L310" s="59"/>
      <c r="M310" s="49"/>
      <c r="N310" s="13"/>
    </row>
    <row r="311" spans="1:14">
      <c r="A311" s="13"/>
      <c r="B311" s="12" t="s">
        <v>276</v>
      </c>
      <c r="C311" s="42">
        <f t="shared" si="136"/>
        <v>1091344.1</v>
      </c>
      <c r="D311" s="43">
        <f t="shared" si="132"/>
        <v>1031344.1</v>
      </c>
      <c r="E311" s="43">
        <f t="shared" ref="E311:M311" si="144">SUM(E312:E314)</f>
        <v>1006344.1</v>
      </c>
      <c r="F311" s="43">
        <f t="shared" si="144"/>
        <v>25000</v>
      </c>
      <c r="G311" s="42">
        <f t="shared" si="144"/>
        <v>60000</v>
      </c>
      <c r="H311" s="43">
        <f t="shared" si="144"/>
        <v>0</v>
      </c>
      <c r="I311" s="43">
        <f t="shared" si="144"/>
        <v>60000</v>
      </c>
      <c r="J311" s="43">
        <f t="shared" si="144"/>
        <v>0</v>
      </c>
      <c r="K311" s="43">
        <f t="shared" si="144"/>
        <v>0</v>
      </c>
      <c r="L311" s="43">
        <f t="shared" si="144"/>
        <v>0</v>
      </c>
      <c r="M311" s="43">
        <f t="shared" si="144"/>
        <v>0</v>
      </c>
      <c r="N311" s="13"/>
    </row>
    <row r="312" ht="14.25" spans="1:14">
      <c r="A312" s="63"/>
      <c r="B312" s="73" t="s">
        <v>277</v>
      </c>
      <c r="C312" s="79">
        <f t="shared" si="136"/>
        <v>25000</v>
      </c>
      <c r="D312" s="79">
        <f t="shared" si="132"/>
        <v>25000</v>
      </c>
      <c r="E312" s="64"/>
      <c r="F312" s="73">
        <v>25000</v>
      </c>
      <c r="G312" s="64">
        <f>SUM(H312:K312)</f>
        <v>0</v>
      </c>
      <c r="H312" s="64"/>
      <c r="I312" s="64"/>
      <c r="J312" s="64"/>
      <c r="K312" s="64"/>
      <c r="L312" s="65"/>
      <c r="M312" s="64"/>
      <c r="N312" s="63"/>
    </row>
    <row r="313" ht="14.25" spans="1:14">
      <c r="A313" s="63"/>
      <c r="B313" s="73" t="s">
        <v>25</v>
      </c>
      <c r="C313" s="79"/>
      <c r="D313" s="79"/>
      <c r="E313" s="80">
        <v>1006344.1</v>
      </c>
      <c r="F313" s="73"/>
      <c r="G313" s="64"/>
      <c r="H313" s="64"/>
      <c r="I313" s="64"/>
      <c r="J313" s="64"/>
      <c r="K313" s="64"/>
      <c r="L313" s="65"/>
      <c r="M313" s="64"/>
      <c r="N313" s="63"/>
    </row>
    <row r="314" ht="14.25" spans="1:14">
      <c r="A314" s="63"/>
      <c r="B314" s="73" t="s">
        <v>102</v>
      </c>
      <c r="C314" s="79">
        <f t="shared" ref="C314:C320" si="145">SUM(D314,G314)</f>
        <v>60000</v>
      </c>
      <c r="D314" s="79">
        <f t="shared" ref="D314:D320" si="146">SUM(E314:F314)</f>
        <v>0</v>
      </c>
      <c r="E314" s="64"/>
      <c r="F314" s="64"/>
      <c r="G314" s="64">
        <f>SUM(H314:K314)</f>
        <v>60000</v>
      </c>
      <c r="H314" s="64"/>
      <c r="I314" s="64">
        <v>60000</v>
      </c>
      <c r="J314" s="64"/>
      <c r="K314" s="64"/>
      <c r="L314" s="65"/>
      <c r="M314" s="64"/>
      <c r="N314" s="63"/>
    </row>
    <row r="315" spans="1:14">
      <c r="A315" s="12"/>
      <c r="B315" s="12" t="s">
        <v>278</v>
      </c>
      <c r="C315" s="42">
        <f t="shared" si="145"/>
        <v>2380616.25</v>
      </c>
      <c r="D315" s="43">
        <f t="shared" si="146"/>
        <v>2320616.25</v>
      </c>
      <c r="E315" s="43">
        <f t="shared" ref="E315:M315" si="147">SUM(E316:E318)</f>
        <v>2265616.25</v>
      </c>
      <c r="F315" s="43">
        <f t="shared" si="147"/>
        <v>55000</v>
      </c>
      <c r="G315" s="42">
        <f t="shared" si="147"/>
        <v>60000</v>
      </c>
      <c r="H315" s="43">
        <f t="shared" si="147"/>
        <v>0</v>
      </c>
      <c r="I315" s="43">
        <f t="shared" si="147"/>
        <v>60000</v>
      </c>
      <c r="J315" s="43">
        <f t="shared" si="147"/>
        <v>0</v>
      </c>
      <c r="K315" s="43">
        <f t="shared" si="147"/>
        <v>0</v>
      </c>
      <c r="L315" s="43">
        <f t="shared" si="147"/>
        <v>0</v>
      </c>
      <c r="M315" s="43">
        <f t="shared" si="147"/>
        <v>50000</v>
      </c>
      <c r="N315" s="12"/>
    </row>
    <row r="316" ht="14.25" spans="1:14">
      <c r="A316" s="45" t="s">
        <v>279</v>
      </c>
      <c r="B316" s="45" t="s">
        <v>280</v>
      </c>
      <c r="C316" s="46">
        <f t="shared" si="145"/>
        <v>60000</v>
      </c>
      <c r="D316" s="47">
        <f t="shared" si="146"/>
        <v>0</v>
      </c>
      <c r="E316" s="47"/>
      <c r="F316" s="47"/>
      <c r="G316" s="46">
        <f>SUM(H316:K316)</f>
        <v>60000</v>
      </c>
      <c r="H316" s="47"/>
      <c r="I316" s="54">
        <v>60000</v>
      </c>
      <c r="J316" s="54"/>
      <c r="K316" s="47"/>
      <c r="L316" s="58"/>
      <c r="M316" s="47">
        <v>50000</v>
      </c>
      <c r="N316" s="45"/>
    </row>
    <row r="317" spans="1:14">
      <c r="A317" s="45" t="s">
        <v>279</v>
      </c>
      <c r="B317" s="45" t="s">
        <v>24</v>
      </c>
      <c r="C317" s="46">
        <f t="shared" si="145"/>
        <v>55000</v>
      </c>
      <c r="D317" s="47">
        <f t="shared" si="146"/>
        <v>55000</v>
      </c>
      <c r="E317" s="47"/>
      <c r="F317" s="47">
        <v>55000</v>
      </c>
      <c r="G317" s="46">
        <f>SUM(H317:K317)</f>
        <v>0</v>
      </c>
      <c r="H317" s="47"/>
      <c r="I317" s="47"/>
      <c r="J317" s="47"/>
      <c r="K317" s="47"/>
      <c r="L317" s="58"/>
      <c r="M317" s="47"/>
      <c r="N317" s="45"/>
    </row>
    <row r="318" spans="1:14">
      <c r="A318" s="13" t="s">
        <v>279</v>
      </c>
      <c r="B318" s="13" t="s">
        <v>25</v>
      </c>
      <c r="C318" s="48">
        <f t="shared" si="145"/>
        <v>2265616.25</v>
      </c>
      <c r="D318" s="49">
        <f t="shared" si="146"/>
        <v>2265616.25</v>
      </c>
      <c r="E318" s="50">
        <v>2265616.25</v>
      </c>
      <c r="F318" s="43"/>
      <c r="G318" s="42"/>
      <c r="H318" s="49"/>
      <c r="I318" s="49"/>
      <c r="J318" s="49"/>
      <c r="K318" s="49"/>
      <c r="L318" s="59"/>
      <c r="M318" s="49"/>
      <c r="N318" s="13"/>
    </row>
    <row r="319" spans="1:14">
      <c r="A319" s="13"/>
      <c r="B319" s="12" t="s">
        <v>281</v>
      </c>
      <c r="C319" s="46">
        <f t="shared" si="145"/>
        <v>4886899.64</v>
      </c>
      <c r="D319" s="47">
        <f t="shared" si="146"/>
        <v>2576899.64</v>
      </c>
      <c r="E319" s="43">
        <f t="shared" ref="E319:M319" si="148">SUM(E320:E327)</f>
        <v>2414399.64</v>
      </c>
      <c r="F319" s="43">
        <f t="shared" si="148"/>
        <v>162500</v>
      </c>
      <c r="G319" s="43">
        <f t="shared" si="148"/>
        <v>2310000</v>
      </c>
      <c r="H319" s="43">
        <f t="shared" si="148"/>
        <v>0</v>
      </c>
      <c r="I319" s="43">
        <f t="shared" si="148"/>
        <v>2310000</v>
      </c>
      <c r="J319" s="43">
        <f t="shared" si="148"/>
        <v>0</v>
      </c>
      <c r="K319" s="43">
        <f t="shared" si="148"/>
        <v>0</v>
      </c>
      <c r="L319" s="43">
        <f t="shared" si="148"/>
        <v>0</v>
      </c>
      <c r="M319" s="43">
        <f t="shared" si="148"/>
        <v>0</v>
      </c>
      <c r="N319" s="13"/>
    </row>
    <row r="320" spans="1:14">
      <c r="A320" s="63"/>
      <c r="B320" s="63" t="s">
        <v>24</v>
      </c>
      <c r="C320" s="53">
        <f t="shared" si="145"/>
        <v>62500</v>
      </c>
      <c r="D320" s="53">
        <f t="shared" si="146"/>
        <v>62500</v>
      </c>
      <c r="E320" s="64"/>
      <c r="F320" s="64">
        <v>62500</v>
      </c>
      <c r="G320" s="53">
        <f>SUM(H320:K320)</f>
        <v>0</v>
      </c>
      <c r="H320" s="64"/>
      <c r="I320" s="64"/>
      <c r="J320" s="64"/>
      <c r="K320" s="64"/>
      <c r="L320" s="65"/>
      <c r="M320" s="64"/>
      <c r="N320" s="63"/>
    </row>
    <row r="321" ht="14.25" spans="1:14">
      <c r="A321" s="63"/>
      <c r="B321" s="73" t="s">
        <v>25</v>
      </c>
      <c r="C321" s="53"/>
      <c r="D321" s="53"/>
      <c r="E321" s="80">
        <v>2414399.64</v>
      </c>
      <c r="F321" s="64"/>
      <c r="G321" s="53"/>
      <c r="H321" s="64"/>
      <c r="I321" s="64"/>
      <c r="J321" s="64"/>
      <c r="K321" s="64"/>
      <c r="L321" s="65"/>
      <c r="M321" s="64"/>
      <c r="N321" s="63"/>
    </row>
    <row r="322" ht="14.25" spans="1:14">
      <c r="A322" s="63"/>
      <c r="B322" s="73" t="s">
        <v>282</v>
      </c>
      <c r="C322" s="53">
        <f t="shared" ref="C322:C367" si="149">SUM(D322,G322)</f>
        <v>270000</v>
      </c>
      <c r="D322" s="53">
        <f t="shared" ref="D322:D352" si="150">SUM(E322:F322)</f>
        <v>0</v>
      </c>
      <c r="E322" s="64"/>
      <c r="F322" s="64"/>
      <c r="G322" s="53">
        <f t="shared" ref="G322:G327" si="151">SUM(H322:K322)</f>
        <v>270000</v>
      </c>
      <c r="H322" s="64"/>
      <c r="I322" s="73">
        <v>270000</v>
      </c>
      <c r="J322" s="64"/>
      <c r="K322" s="64"/>
      <c r="L322" s="65"/>
      <c r="M322" s="64"/>
      <c r="N322" s="63"/>
    </row>
    <row r="323" ht="14.25" spans="1:14">
      <c r="A323" s="63"/>
      <c r="B323" s="73" t="s">
        <v>283</v>
      </c>
      <c r="C323" s="53">
        <f t="shared" si="149"/>
        <v>270000</v>
      </c>
      <c r="D323" s="53">
        <f t="shared" si="150"/>
        <v>0</v>
      </c>
      <c r="E323" s="64"/>
      <c r="F323" s="64"/>
      <c r="G323" s="53">
        <f t="shared" si="151"/>
        <v>270000</v>
      </c>
      <c r="H323" s="64"/>
      <c r="I323" s="73">
        <f>230000+40000</f>
        <v>270000</v>
      </c>
      <c r="J323" s="64"/>
      <c r="K323" s="64"/>
      <c r="L323" s="65"/>
      <c r="M323" s="64"/>
      <c r="N323" s="63"/>
    </row>
    <row r="324" ht="14.25" spans="1:14">
      <c r="A324" s="63"/>
      <c r="B324" s="73" t="s">
        <v>284</v>
      </c>
      <c r="C324" s="53">
        <f t="shared" si="149"/>
        <v>270000</v>
      </c>
      <c r="D324" s="53">
        <f t="shared" si="150"/>
        <v>0</v>
      </c>
      <c r="E324" s="64"/>
      <c r="F324" s="64"/>
      <c r="G324" s="53">
        <f t="shared" si="151"/>
        <v>270000</v>
      </c>
      <c r="H324" s="64"/>
      <c r="I324" s="73">
        <v>270000</v>
      </c>
      <c r="J324" s="64"/>
      <c r="K324" s="64"/>
      <c r="L324" s="65"/>
      <c r="M324" s="64"/>
      <c r="N324" s="63"/>
    </row>
    <row r="325" ht="14.25" spans="1:14">
      <c r="A325" s="63"/>
      <c r="B325" s="81" t="s">
        <v>285</v>
      </c>
      <c r="C325" s="53">
        <f t="shared" si="149"/>
        <v>1000000</v>
      </c>
      <c r="D325" s="53">
        <f t="shared" si="150"/>
        <v>0</v>
      </c>
      <c r="E325" s="64"/>
      <c r="F325" s="64"/>
      <c r="G325" s="53">
        <f t="shared" si="151"/>
        <v>1000000</v>
      </c>
      <c r="H325" s="64"/>
      <c r="I325" s="82">
        <v>1000000</v>
      </c>
      <c r="J325" s="64"/>
      <c r="K325" s="64"/>
      <c r="L325" s="65"/>
      <c r="M325" s="64"/>
      <c r="N325" s="63"/>
    </row>
    <row r="326" ht="14.25" spans="1:14">
      <c r="A326" s="63"/>
      <c r="B326" s="81" t="s">
        <v>286</v>
      </c>
      <c r="C326" s="53">
        <f t="shared" si="149"/>
        <v>100000</v>
      </c>
      <c r="D326" s="53">
        <f t="shared" si="150"/>
        <v>100000</v>
      </c>
      <c r="E326" s="64"/>
      <c r="F326" s="82">
        <v>100000</v>
      </c>
      <c r="G326" s="53">
        <f t="shared" si="151"/>
        <v>0</v>
      </c>
      <c r="H326" s="64"/>
      <c r="I326" s="64"/>
      <c r="J326" s="64"/>
      <c r="K326" s="64"/>
      <c r="L326" s="65"/>
      <c r="M326" s="64"/>
      <c r="N326" s="63"/>
    </row>
    <row r="327" ht="14.25" spans="1:14">
      <c r="A327" s="63"/>
      <c r="B327" s="73" t="s">
        <v>287</v>
      </c>
      <c r="C327" s="53">
        <f t="shared" si="149"/>
        <v>500000</v>
      </c>
      <c r="D327" s="53">
        <f t="shared" si="150"/>
        <v>0</v>
      </c>
      <c r="E327" s="64"/>
      <c r="F327" s="64"/>
      <c r="G327" s="53">
        <f t="shared" si="151"/>
        <v>500000</v>
      </c>
      <c r="H327" s="64"/>
      <c r="I327" s="73">
        <v>500000</v>
      </c>
      <c r="J327" s="64"/>
      <c r="K327" s="64"/>
      <c r="L327" s="65"/>
      <c r="M327" s="64"/>
      <c r="N327" s="63"/>
    </row>
    <row r="328" spans="1:14">
      <c r="A328" s="12"/>
      <c r="B328" s="12" t="s">
        <v>288</v>
      </c>
      <c r="C328" s="42">
        <f t="shared" si="149"/>
        <v>0</v>
      </c>
      <c r="D328" s="43">
        <f t="shared" si="150"/>
        <v>0</v>
      </c>
      <c r="E328" s="43">
        <f t="shared" ref="E328:K328" si="152">SUM(E329:E331)</f>
        <v>0</v>
      </c>
      <c r="F328" s="43">
        <f t="shared" si="152"/>
        <v>0</v>
      </c>
      <c r="G328" s="42">
        <f t="shared" si="152"/>
        <v>0</v>
      </c>
      <c r="H328" s="43">
        <f t="shared" si="152"/>
        <v>0</v>
      </c>
      <c r="I328" s="43">
        <f t="shared" si="152"/>
        <v>0</v>
      </c>
      <c r="J328" s="43">
        <f t="shared" si="152"/>
        <v>0</v>
      </c>
      <c r="K328" s="43">
        <f t="shared" si="152"/>
        <v>0</v>
      </c>
      <c r="L328" s="8"/>
      <c r="M328" s="43">
        <v>10000</v>
      </c>
      <c r="N328" s="12"/>
    </row>
    <row r="329" spans="1:14">
      <c r="A329" s="13" t="s">
        <v>289</v>
      </c>
      <c r="B329" s="13" t="s">
        <v>24</v>
      </c>
      <c r="C329" s="48">
        <f t="shared" si="149"/>
        <v>0</v>
      </c>
      <c r="D329" s="49">
        <f t="shared" si="150"/>
        <v>0</v>
      </c>
      <c r="E329" s="49"/>
      <c r="F329" s="49"/>
      <c r="G329" s="48">
        <f t="shared" ref="G329:G331" si="153">SUM(H329:K329)</f>
        <v>0</v>
      </c>
      <c r="H329" s="49"/>
      <c r="I329" s="49"/>
      <c r="J329" s="49"/>
      <c r="K329" s="49"/>
      <c r="L329" s="59"/>
      <c r="M329" s="49"/>
      <c r="N329" s="13"/>
    </row>
    <row r="330" spans="1:14">
      <c r="A330" s="13" t="s">
        <v>289</v>
      </c>
      <c r="B330" s="13" t="s">
        <v>25</v>
      </c>
      <c r="C330" s="48">
        <f t="shared" si="149"/>
        <v>0</v>
      </c>
      <c r="D330" s="49">
        <f t="shared" si="150"/>
        <v>0</v>
      </c>
      <c r="E330" s="49"/>
      <c r="F330" s="49"/>
      <c r="G330" s="48">
        <f t="shared" si="153"/>
        <v>0</v>
      </c>
      <c r="H330" s="49"/>
      <c r="I330" s="49"/>
      <c r="J330" s="49"/>
      <c r="K330" s="49"/>
      <c r="L330" s="59"/>
      <c r="M330" s="49"/>
      <c r="N330" s="13"/>
    </row>
    <row r="331" spans="1:14">
      <c r="A331" s="13" t="s">
        <v>289</v>
      </c>
      <c r="B331" s="13" t="s">
        <v>290</v>
      </c>
      <c r="C331" s="48">
        <f t="shared" si="149"/>
        <v>0</v>
      </c>
      <c r="D331" s="49">
        <f t="shared" si="150"/>
        <v>0</v>
      </c>
      <c r="E331" s="49"/>
      <c r="F331" s="49"/>
      <c r="G331" s="48">
        <f t="shared" si="153"/>
        <v>0</v>
      </c>
      <c r="H331" s="49"/>
      <c r="I331" s="49"/>
      <c r="J331" s="49"/>
      <c r="K331" s="49"/>
      <c r="L331" s="59"/>
      <c r="M331" s="49">
        <v>20000</v>
      </c>
      <c r="N331" s="13"/>
    </row>
    <row r="332" spans="1:14">
      <c r="A332" s="12"/>
      <c r="B332" s="12" t="s">
        <v>291</v>
      </c>
      <c r="C332" s="42">
        <f t="shared" si="149"/>
        <v>0</v>
      </c>
      <c r="D332" s="43">
        <f t="shared" si="150"/>
        <v>0</v>
      </c>
      <c r="E332" s="43">
        <f t="shared" ref="E332:M332" si="154">SUM(E333:E335)</f>
        <v>0</v>
      </c>
      <c r="F332" s="43">
        <f t="shared" si="154"/>
        <v>0</v>
      </c>
      <c r="G332" s="42">
        <f t="shared" si="154"/>
        <v>0</v>
      </c>
      <c r="H332" s="43">
        <f t="shared" si="154"/>
        <v>0</v>
      </c>
      <c r="I332" s="43">
        <f t="shared" si="154"/>
        <v>0</v>
      </c>
      <c r="J332" s="43">
        <f t="shared" si="154"/>
        <v>0</v>
      </c>
      <c r="K332" s="43">
        <f t="shared" si="154"/>
        <v>0</v>
      </c>
      <c r="L332" s="43">
        <f t="shared" si="154"/>
        <v>0</v>
      </c>
      <c r="M332" s="43">
        <f t="shared" si="154"/>
        <v>20000</v>
      </c>
      <c r="N332" s="12"/>
    </row>
    <row r="333" spans="1:14">
      <c r="A333" s="13" t="s">
        <v>289</v>
      </c>
      <c r="B333" s="13" t="s">
        <v>141</v>
      </c>
      <c r="C333" s="48">
        <f t="shared" si="149"/>
        <v>0</v>
      </c>
      <c r="D333" s="49">
        <f t="shared" si="150"/>
        <v>0</v>
      </c>
      <c r="E333" s="49"/>
      <c r="F333" s="49"/>
      <c r="G333" s="48">
        <f t="shared" ref="G333:G335" si="155">SUM(H333:K333)</f>
        <v>0</v>
      </c>
      <c r="H333" s="49"/>
      <c r="I333" s="49"/>
      <c r="J333" s="49"/>
      <c r="K333" s="49"/>
      <c r="L333" s="59"/>
      <c r="M333" s="49">
        <v>20000</v>
      </c>
      <c r="N333" s="13"/>
    </row>
    <row r="334" spans="1:14">
      <c r="A334" s="13" t="s">
        <v>289</v>
      </c>
      <c r="B334" s="13" t="s">
        <v>25</v>
      </c>
      <c r="C334" s="48">
        <f t="shared" si="149"/>
        <v>0</v>
      </c>
      <c r="D334" s="49">
        <f t="shared" si="150"/>
        <v>0</v>
      </c>
      <c r="E334" s="49"/>
      <c r="F334" s="49"/>
      <c r="G334" s="48">
        <f t="shared" si="155"/>
        <v>0</v>
      </c>
      <c r="H334" s="49"/>
      <c r="I334" s="49"/>
      <c r="J334" s="49"/>
      <c r="K334" s="49"/>
      <c r="L334" s="59"/>
      <c r="M334" s="49"/>
      <c r="N334" s="13"/>
    </row>
    <row r="335" spans="1:14">
      <c r="A335" s="13" t="s">
        <v>289</v>
      </c>
      <c r="B335" s="13" t="s">
        <v>24</v>
      </c>
      <c r="C335" s="48">
        <f t="shared" si="149"/>
        <v>0</v>
      </c>
      <c r="D335" s="49">
        <f t="shared" si="150"/>
        <v>0</v>
      </c>
      <c r="E335" s="49"/>
      <c r="F335" s="49"/>
      <c r="G335" s="48">
        <f t="shared" si="155"/>
        <v>0</v>
      </c>
      <c r="H335" s="49"/>
      <c r="I335" s="49"/>
      <c r="J335" s="49"/>
      <c r="K335" s="49"/>
      <c r="L335" s="59"/>
      <c r="M335" s="49"/>
      <c r="N335" s="13"/>
    </row>
    <row r="336" spans="1:14">
      <c r="A336" s="12"/>
      <c r="B336" s="12" t="s">
        <v>292</v>
      </c>
      <c r="C336" s="42">
        <f t="shared" si="149"/>
        <v>0</v>
      </c>
      <c r="D336" s="43">
        <f t="shared" si="150"/>
        <v>0</v>
      </c>
      <c r="E336" s="43">
        <f t="shared" ref="E336:M336" si="156">SUM(E337)</f>
        <v>0</v>
      </c>
      <c r="F336" s="43">
        <f t="shared" si="156"/>
        <v>0</v>
      </c>
      <c r="G336" s="42">
        <f t="shared" si="156"/>
        <v>0</v>
      </c>
      <c r="H336" s="43">
        <f t="shared" si="156"/>
        <v>0</v>
      </c>
      <c r="I336" s="43">
        <f t="shared" si="156"/>
        <v>0</v>
      </c>
      <c r="J336" s="43">
        <f t="shared" si="156"/>
        <v>0</v>
      </c>
      <c r="K336" s="43">
        <f t="shared" si="156"/>
        <v>0</v>
      </c>
      <c r="L336" s="43">
        <f t="shared" si="156"/>
        <v>0</v>
      </c>
      <c r="M336" s="43">
        <f t="shared" si="156"/>
        <v>30000</v>
      </c>
      <c r="N336" s="12"/>
    </row>
    <row r="337" spans="1:14">
      <c r="A337" s="13" t="s">
        <v>289</v>
      </c>
      <c r="B337" s="13" t="s">
        <v>293</v>
      </c>
      <c r="C337" s="48">
        <f t="shared" si="149"/>
        <v>0</v>
      </c>
      <c r="D337" s="49">
        <f t="shared" si="150"/>
        <v>0</v>
      </c>
      <c r="E337" s="49"/>
      <c r="F337" s="49"/>
      <c r="G337" s="48">
        <f t="shared" ref="G337:G346" si="157">SUM(H337:K337)</f>
        <v>0</v>
      </c>
      <c r="H337" s="49"/>
      <c r="I337" s="49"/>
      <c r="J337" s="49"/>
      <c r="K337" s="49"/>
      <c r="L337" s="59"/>
      <c r="M337" s="49">
        <v>30000</v>
      </c>
      <c r="N337" s="13"/>
    </row>
    <row r="338" ht="27" spans="1:14">
      <c r="A338" s="12"/>
      <c r="B338" s="12" t="s">
        <v>294</v>
      </c>
      <c r="C338" s="42">
        <f t="shared" si="149"/>
        <v>0</v>
      </c>
      <c r="D338" s="43">
        <f t="shared" si="150"/>
        <v>0</v>
      </c>
      <c r="E338" s="43">
        <f t="shared" ref="E338:M338" si="158">SUM(E339)</f>
        <v>0</v>
      </c>
      <c r="F338" s="43">
        <f t="shared" si="158"/>
        <v>0</v>
      </c>
      <c r="G338" s="42">
        <f t="shared" si="158"/>
        <v>0</v>
      </c>
      <c r="H338" s="43">
        <f t="shared" si="158"/>
        <v>0</v>
      </c>
      <c r="I338" s="43">
        <f t="shared" si="158"/>
        <v>0</v>
      </c>
      <c r="J338" s="43">
        <f t="shared" si="158"/>
        <v>0</v>
      </c>
      <c r="K338" s="43">
        <f t="shared" si="158"/>
        <v>0</v>
      </c>
      <c r="L338" s="43">
        <f t="shared" si="158"/>
        <v>0</v>
      </c>
      <c r="M338" s="43">
        <f t="shared" si="158"/>
        <v>7000</v>
      </c>
      <c r="N338" s="12"/>
    </row>
    <row r="339" spans="1:14">
      <c r="A339" s="13" t="s">
        <v>295</v>
      </c>
      <c r="B339" s="13" t="s">
        <v>296</v>
      </c>
      <c r="C339" s="48">
        <f t="shared" si="149"/>
        <v>0</v>
      </c>
      <c r="D339" s="49">
        <f t="shared" si="150"/>
        <v>0</v>
      </c>
      <c r="E339" s="49"/>
      <c r="F339" s="49"/>
      <c r="G339" s="48">
        <f t="shared" si="157"/>
        <v>0</v>
      </c>
      <c r="H339" s="49"/>
      <c r="I339" s="49"/>
      <c r="J339" s="49"/>
      <c r="K339" s="49"/>
      <c r="L339" s="59"/>
      <c r="M339" s="49">
        <v>7000</v>
      </c>
      <c r="N339" s="13"/>
    </row>
    <row r="340" spans="1:14">
      <c r="A340" s="12"/>
      <c r="B340" s="12" t="s">
        <v>297</v>
      </c>
      <c r="C340" s="42">
        <f t="shared" si="149"/>
        <v>7703106.09</v>
      </c>
      <c r="D340" s="43">
        <f t="shared" si="150"/>
        <v>7703106.09</v>
      </c>
      <c r="E340" s="43">
        <f t="shared" ref="E340:M340" si="159">SUM(E341:E346)</f>
        <v>6643106.09</v>
      </c>
      <c r="F340" s="43">
        <f t="shared" si="159"/>
        <v>1060000</v>
      </c>
      <c r="G340" s="42">
        <f t="shared" si="159"/>
        <v>0</v>
      </c>
      <c r="H340" s="43">
        <f t="shared" si="159"/>
        <v>0</v>
      </c>
      <c r="I340" s="43">
        <f t="shared" si="159"/>
        <v>0</v>
      </c>
      <c r="J340" s="43">
        <f t="shared" si="159"/>
        <v>0</v>
      </c>
      <c r="K340" s="43">
        <f t="shared" si="159"/>
        <v>0</v>
      </c>
      <c r="L340" s="43">
        <f t="shared" si="159"/>
        <v>0</v>
      </c>
      <c r="M340" s="43">
        <f t="shared" si="159"/>
        <v>220000</v>
      </c>
      <c r="N340" s="12"/>
    </row>
    <row r="341" spans="1:14">
      <c r="A341" s="45" t="s">
        <v>298</v>
      </c>
      <c r="B341" s="45" t="s">
        <v>24</v>
      </c>
      <c r="C341" s="46">
        <f t="shared" si="149"/>
        <v>160000</v>
      </c>
      <c r="D341" s="47">
        <f t="shared" si="150"/>
        <v>160000</v>
      </c>
      <c r="E341" s="47"/>
      <c r="F341" s="47">
        <v>160000</v>
      </c>
      <c r="G341" s="46">
        <f t="shared" si="157"/>
        <v>0</v>
      </c>
      <c r="H341" s="47"/>
      <c r="I341" s="47"/>
      <c r="J341" s="47"/>
      <c r="K341" s="47"/>
      <c r="L341" s="58"/>
      <c r="M341" s="47">
        <v>10000</v>
      </c>
      <c r="N341" s="45"/>
    </row>
    <row r="342" spans="1:14">
      <c r="A342" s="13" t="s">
        <v>298</v>
      </c>
      <c r="B342" s="13" t="s">
        <v>25</v>
      </c>
      <c r="C342" s="48">
        <f t="shared" si="149"/>
        <v>6643106.09</v>
      </c>
      <c r="D342" s="49">
        <f t="shared" si="150"/>
        <v>6643106.09</v>
      </c>
      <c r="E342" s="50">
        <v>6643106.09</v>
      </c>
      <c r="F342" s="49"/>
      <c r="G342" s="48">
        <f t="shared" si="157"/>
        <v>0</v>
      </c>
      <c r="H342" s="49"/>
      <c r="I342" s="49"/>
      <c r="J342" s="49"/>
      <c r="K342" s="49"/>
      <c r="L342" s="59"/>
      <c r="M342" s="49"/>
      <c r="N342" s="13"/>
    </row>
    <row r="343" spans="1:14">
      <c r="A343" s="45" t="s">
        <v>299</v>
      </c>
      <c r="B343" s="45" t="s">
        <v>300</v>
      </c>
      <c r="C343" s="46">
        <f t="shared" si="149"/>
        <v>200000</v>
      </c>
      <c r="D343" s="47">
        <f t="shared" si="150"/>
        <v>200000</v>
      </c>
      <c r="E343" s="47"/>
      <c r="F343" s="47">
        <v>200000</v>
      </c>
      <c r="G343" s="46">
        <f t="shared" si="157"/>
        <v>0</v>
      </c>
      <c r="H343" s="47"/>
      <c r="I343" s="47"/>
      <c r="J343" s="47"/>
      <c r="K343" s="47"/>
      <c r="L343" s="58"/>
      <c r="M343" s="47">
        <v>20000</v>
      </c>
      <c r="N343" s="45"/>
    </row>
    <row r="344" spans="1:14">
      <c r="A344" s="45" t="s">
        <v>299</v>
      </c>
      <c r="B344" s="45" t="s">
        <v>301</v>
      </c>
      <c r="C344" s="46">
        <f t="shared" si="149"/>
        <v>200000</v>
      </c>
      <c r="D344" s="47">
        <f t="shared" si="150"/>
        <v>200000</v>
      </c>
      <c r="E344" s="47"/>
      <c r="F344" s="47">
        <v>200000</v>
      </c>
      <c r="G344" s="46">
        <f t="shared" si="157"/>
        <v>0</v>
      </c>
      <c r="H344" s="47"/>
      <c r="I344" s="47"/>
      <c r="J344" s="47"/>
      <c r="K344" s="47"/>
      <c r="L344" s="58"/>
      <c r="M344" s="47">
        <v>20000</v>
      </c>
      <c r="N344" s="45"/>
    </row>
    <row r="345" spans="1:14">
      <c r="A345" s="45" t="s">
        <v>299</v>
      </c>
      <c r="B345" s="45" t="s">
        <v>302</v>
      </c>
      <c r="C345" s="46">
        <f t="shared" si="149"/>
        <v>200000</v>
      </c>
      <c r="D345" s="47">
        <f t="shared" si="150"/>
        <v>200000</v>
      </c>
      <c r="E345" s="47"/>
      <c r="F345" s="47">
        <v>200000</v>
      </c>
      <c r="G345" s="46">
        <f t="shared" si="157"/>
        <v>0</v>
      </c>
      <c r="H345" s="47"/>
      <c r="I345" s="47"/>
      <c r="J345" s="47"/>
      <c r="K345" s="47"/>
      <c r="L345" s="58"/>
      <c r="M345" s="47">
        <v>20000</v>
      </c>
      <c r="N345" s="45"/>
    </row>
    <row r="346" spans="1:14">
      <c r="A346" s="45" t="s">
        <v>299</v>
      </c>
      <c r="B346" s="45" t="s">
        <v>303</v>
      </c>
      <c r="C346" s="46">
        <f t="shared" si="149"/>
        <v>300000</v>
      </c>
      <c r="D346" s="47">
        <f t="shared" si="150"/>
        <v>300000</v>
      </c>
      <c r="E346" s="47"/>
      <c r="F346" s="47">
        <v>300000</v>
      </c>
      <c r="G346" s="46">
        <f t="shared" si="157"/>
        <v>0</v>
      </c>
      <c r="H346" s="47"/>
      <c r="I346" s="47"/>
      <c r="J346" s="47"/>
      <c r="K346" s="47"/>
      <c r="L346" s="58"/>
      <c r="M346" s="47">
        <v>150000</v>
      </c>
      <c r="N346" s="45"/>
    </row>
    <row r="347" spans="1:14">
      <c r="A347" s="12"/>
      <c r="B347" s="12" t="s">
        <v>304</v>
      </c>
      <c r="C347" s="42">
        <f t="shared" si="149"/>
        <v>740210.83</v>
      </c>
      <c r="D347" s="43">
        <f t="shared" si="150"/>
        <v>740210.83</v>
      </c>
      <c r="E347" s="43">
        <f t="shared" ref="E347:M347" si="160">SUM(E348:E350)</f>
        <v>702210.83</v>
      </c>
      <c r="F347" s="43">
        <f t="shared" si="160"/>
        <v>38000</v>
      </c>
      <c r="G347" s="42">
        <f t="shared" si="160"/>
        <v>0</v>
      </c>
      <c r="H347" s="43">
        <f t="shared" si="160"/>
        <v>0</v>
      </c>
      <c r="I347" s="43">
        <f t="shared" si="160"/>
        <v>0</v>
      </c>
      <c r="J347" s="43">
        <f t="shared" si="160"/>
        <v>0</v>
      </c>
      <c r="K347" s="43">
        <f t="shared" si="160"/>
        <v>0</v>
      </c>
      <c r="L347" s="43">
        <f t="shared" si="160"/>
        <v>0</v>
      </c>
      <c r="M347" s="43">
        <f t="shared" si="160"/>
        <v>1520</v>
      </c>
      <c r="N347" s="12"/>
    </row>
    <row r="348" spans="1:14">
      <c r="A348" s="45" t="s">
        <v>19</v>
      </c>
      <c r="B348" s="45" t="s">
        <v>305</v>
      </c>
      <c r="C348" s="46">
        <f t="shared" si="149"/>
        <v>23000</v>
      </c>
      <c r="D348" s="47">
        <f t="shared" si="150"/>
        <v>23000</v>
      </c>
      <c r="E348" s="47"/>
      <c r="F348" s="47">
        <v>23000</v>
      </c>
      <c r="G348" s="46">
        <f t="shared" ref="G348:G350" si="161">SUM(H348:K348)</f>
        <v>0</v>
      </c>
      <c r="H348" s="47"/>
      <c r="I348" s="47"/>
      <c r="J348" s="47"/>
      <c r="K348" s="47"/>
      <c r="L348" s="58"/>
      <c r="M348" s="47"/>
      <c r="N348" s="45"/>
    </row>
    <row r="349" spans="1:14">
      <c r="A349" s="45" t="s">
        <v>23</v>
      </c>
      <c r="B349" s="45" t="s">
        <v>24</v>
      </c>
      <c r="C349" s="46">
        <f t="shared" si="149"/>
        <v>15000</v>
      </c>
      <c r="D349" s="47">
        <f t="shared" si="150"/>
        <v>15000</v>
      </c>
      <c r="E349" s="47"/>
      <c r="F349" s="47">
        <v>15000</v>
      </c>
      <c r="G349" s="46">
        <f t="shared" si="161"/>
        <v>0</v>
      </c>
      <c r="H349" s="47"/>
      <c r="I349" s="47"/>
      <c r="J349" s="47"/>
      <c r="K349" s="47"/>
      <c r="L349" s="58"/>
      <c r="M349" s="47">
        <v>1520</v>
      </c>
      <c r="N349" s="45"/>
    </row>
    <row r="350" spans="1:14">
      <c r="A350" s="13" t="s">
        <v>23</v>
      </c>
      <c r="B350" s="13" t="s">
        <v>25</v>
      </c>
      <c r="C350" s="48">
        <f t="shared" si="149"/>
        <v>702210.83</v>
      </c>
      <c r="D350" s="49">
        <f t="shared" si="150"/>
        <v>702210.83</v>
      </c>
      <c r="E350" s="50">
        <v>702210.83</v>
      </c>
      <c r="F350" s="49"/>
      <c r="G350" s="48">
        <f t="shared" si="161"/>
        <v>0</v>
      </c>
      <c r="H350" s="49"/>
      <c r="I350" s="49"/>
      <c r="J350" s="49"/>
      <c r="K350" s="49"/>
      <c r="L350" s="59"/>
      <c r="M350" s="49"/>
      <c r="N350" s="13"/>
    </row>
    <row r="351" spans="1:14">
      <c r="A351" s="12"/>
      <c r="B351" s="12" t="s">
        <v>306</v>
      </c>
      <c r="C351" s="42">
        <f t="shared" si="149"/>
        <v>1370544.44</v>
      </c>
      <c r="D351" s="43">
        <f t="shared" si="150"/>
        <v>1370544.44</v>
      </c>
      <c r="E351" s="43">
        <f t="shared" ref="E351:M351" si="162">SUM(E352:E356)</f>
        <v>1135544.44</v>
      </c>
      <c r="F351" s="43">
        <f t="shared" si="162"/>
        <v>235000</v>
      </c>
      <c r="G351" s="42">
        <f t="shared" si="162"/>
        <v>0</v>
      </c>
      <c r="H351" s="43">
        <f t="shared" si="162"/>
        <v>0</v>
      </c>
      <c r="I351" s="43">
        <f t="shared" si="162"/>
        <v>0</v>
      </c>
      <c r="J351" s="43">
        <f t="shared" si="162"/>
        <v>0</v>
      </c>
      <c r="K351" s="43">
        <f t="shared" si="162"/>
        <v>0</v>
      </c>
      <c r="L351" s="43">
        <f t="shared" si="162"/>
        <v>0</v>
      </c>
      <c r="M351" s="43">
        <f t="shared" si="162"/>
        <v>60000</v>
      </c>
      <c r="N351" s="12"/>
    </row>
    <row r="352" ht="14.25" spans="1:14">
      <c r="A352" s="45" t="s">
        <v>36</v>
      </c>
      <c r="B352" s="57" t="s">
        <v>307</v>
      </c>
      <c r="C352" s="46">
        <f t="shared" si="149"/>
        <v>50000</v>
      </c>
      <c r="D352" s="47">
        <f t="shared" si="150"/>
        <v>50000</v>
      </c>
      <c r="E352" s="47"/>
      <c r="F352" s="47">
        <v>50000</v>
      </c>
      <c r="G352" s="46">
        <f t="shared" ref="G352:G356" si="163">SUM(H352:K352)</f>
        <v>0</v>
      </c>
      <c r="H352" s="47"/>
      <c r="I352" s="85"/>
      <c r="J352" s="47"/>
      <c r="K352" s="47"/>
      <c r="L352" s="58"/>
      <c r="M352" s="47">
        <v>15000</v>
      </c>
      <c r="N352" s="45"/>
    </row>
    <row r="353" ht="14.25" spans="1:14">
      <c r="A353" s="45" t="s">
        <v>36</v>
      </c>
      <c r="B353" s="57" t="s">
        <v>308</v>
      </c>
      <c r="C353" s="46">
        <f t="shared" si="149"/>
        <v>0</v>
      </c>
      <c r="D353" s="47"/>
      <c r="E353" s="47"/>
      <c r="F353" s="47">
        <v>100000</v>
      </c>
      <c r="G353" s="46">
        <f t="shared" si="163"/>
        <v>0</v>
      </c>
      <c r="H353" s="47"/>
      <c r="I353" s="85"/>
      <c r="J353" s="47"/>
      <c r="K353" s="47"/>
      <c r="L353" s="58"/>
      <c r="M353" s="47">
        <v>30000</v>
      </c>
      <c r="N353" s="45"/>
    </row>
    <row r="354" ht="14.25" spans="1:14">
      <c r="A354" s="45" t="s">
        <v>36</v>
      </c>
      <c r="B354" s="57" t="s">
        <v>309</v>
      </c>
      <c r="C354" s="46">
        <f t="shared" si="149"/>
        <v>0</v>
      </c>
      <c r="D354" s="47"/>
      <c r="E354" s="47"/>
      <c r="F354" s="47">
        <v>50000</v>
      </c>
      <c r="G354" s="46">
        <f t="shared" si="163"/>
        <v>0</v>
      </c>
      <c r="H354" s="47"/>
      <c r="I354" s="85"/>
      <c r="J354" s="47"/>
      <c r="K354" s="47"/>
      <c r="L354" s="58"/>
      <c r="M354" s="47">
        <v>15000</v>
      </c>
      <c r="N354" s="45"/>
    </row>
    <row r="355" spans="1:14">
      <c r="A355" s="45" t="s">
        <v>40</v>
      </c>
      <c r="B355" s="45" t="s">
        <v>24</v>
      </c>
      <c r="C355" s="46">
        <f t="shared" si="149"/>
        <v>35000</v>
      </c>
      <c r="D355" s="47">
        <f t="shared" ref="D355:D364" si="164">SUM(E355:F355)</f>
        <v>35000</v>
      </c>
      <c r="E355" s="47"/>
      <c r="F355" s="47">
        <v>35000</v>
      </c>
      <c r="G355" s="46">
        <f t="shared" si="163"/>
        <v>0</v>
      </c>
      <c r="H355" s="47"/>
      <c r="I355" s="47"/>
      <c r="J355" s="47"/>
      <c r="K355" s="47"/>
      <c r="L355" s="58"/>
      <c r="M355" s="47"/>
      <c r="N355" s="45"/>
    </row>
    <row r="356" spans="1:14">
      <c r="A356" s="13" t="s">
        <v>40</v>
      </c>
      <c r="B356" s="13" t="s">
        <v>25</v>
      </c>
      <c r="C356" s="48">
        <f t="shared" si="149"/>
        <v>1135544.44</v>
      </c>
      <c r="D356" s="49">
        <f t="shared" si="164"/>
        <v>1135544.44</v>
      </c>
      <c r="E356" s="50">
        <v>1135544.44</v>
      </c>
      <c r="F356" s="49"/>
      <c r="G356" s="48">
        <f t="shared" si="163"/>
        <v>0</v>
      </c>
      <c r="H356" s="49"/>
      <c r="I356" s="49"/>
      <c r="J356" s="49"/>
      <c r="K356" s="49"/>
      <c r="L356" s="59"/>
      <c r="M356" s="49"/>
      <c r="N356" s="13"/>
    </row>
    <row r="357" spans="1:14">
      <c r="A357" s="12"/>
      <c r="B357" s="12" t="s">
        <v>310</v>
      </c>
      <c r="C357" s="42">
        <f t="shared" si="149"/>
        <v>7141440.6</v>
      </c>
      <c r="D357" s="43">
        <f t="shared" si="164"/>
        <v>3178940.6</v>
      </c>
      <c r="E357" s="43">
        <f t="shared" ref="E357:M357" si="165">SUM(E358:E363)</f>
        <v>2738940.6</v>
      </c>
      <c r="F357" s="43">
        <f t="shared" si="165"/>
        <v>440000</v>
      </c>
      <c r="G357" s="42">
        <f t="shared" si="165"/>
        <v>3962500</v>
      </c>
      <c r="H357" s="43">
        <f t="shared" si="165"/>
        <v>500000</v>
      </c>
      <c r="I357" s="43">
        <f t="shared" si="165"/>
        <v>0</v>
      </c>
      <c r="J357" s="43">
        <f t="shared" si="165"/>
        <v>0</v>
      </c>
      <c r="K357" s="43">
        <f t="shared" si="165"/>
        <v>3462500</v>
      </c>
      <c r="L357" s="8">
        <f t="shared" si="165"/>
        <v>0</v>
      </c>
      <c r="M357" s="43">
        <f t="shared" si="165"/>
        <v>60000</v>
      </c>
      <c r="N357" s="12"/>
    </row>
    <row r="358" spans="1:14">
      <c r="A358" s="45" t="s">
        <v>311</v>
      </c>
      <c r="B358" s="45" t="s">
        <v>312</v>
      </c>
      <c r="C358" s="46">
        <f t="shared" si="149"/>
        <v>500000</v>
      </c>
      <c r="D358" s="47">
        <f t="shared" si="164"/>
        <v>0</v>
      </c>
      <c r="E358" s="47"/>
      <c r="F358" s="47"/>
      <c r="G358" s="46">
        <f t="shared" ref="G358:G363" si="166">SUM(H358:K358)</f>
        <v>500000</v>
      </c>
      <c r="H358" s="47">
        <v>500000</v>
      </c>
      <c r="I358" s="47"/>
      <c r="J358" s="47"/>
      <c r="K358" s="47"/>
      <c r="L358" s="58"/>
      <c r="M358" s="58"/>
      <c r="N358" s="45"/>
    </row>
    <row r="359" ht="14.25" spans="1:14">
      <c r="A359" s="45" t="s">
        <v>311</v>
      </c>
      <c r="B359" s="45" t="s">
        <v>313</v>
      </c>
      <c r="C359" s="46">
        <f t="shared" si="149"/>
        <v>380000</v>
      </c>
      <c r="D359" s="47">
        <f t="shared" si="164"/>
        <v>380000</v>
      </c>
      <c r="E359" s="47"/>
      <c r="F359" s="54">
        <v>380000</v>
      </c>
      <c r="G359" s="46">
        <f t="shared" si="166"/>
        <v>0</v>
      </c>
      <c r="H359" s="47"/>
      <c r="I359" s="47"/>
      <c r="J359" s="47"/>
      <c r="K359" s="47"/>
      <c r="L359" s="58"/>
      <c r="M359" s="47">
        <v>60000</v>
      </c>
      <c r="N359" s="45"/>
    </row>
    <row r="360" ht="14.25" spans="1:14">
      <c r="A360" s="45"/>
      <c r="B360" s="45" t="s">
        <v>314</v>
      </c>
      <c r="C360" s="46">
        <f t="shared" si="149"/>
        <v>1012500</v>
      </c>
      <c r="D360" s="47">
        <f t="shared" si="164"/>
        <v>0</v>
      </c>
      <c r="E360" s="47"/>
      <c r="F360" s="54"/>
      <c r="G360" s="46">
        <f t="shared" si="166"/>
        <v>1012500</v>
      </c>
      <c r="H360" s="47"/>
      <c r="I360" s="47"/>
      <c r="J360" s="47"/>
      <c r="K360" s="47">
        <v>1012500</v>
      </c>
      <c r="L360" s="58"/>
      <c r="M360" s="47"/>
      <c r="N360" s="45"/>
    </row>
    <row r="361" spans="1:14">
      <c r="A361" s="45" t="s">
        <v>311</v>
      </c>
      <c r="B361" s="45" t="s">
        <v>24</v>
      </c>
      <c r="C361" s="46">
        <f t="shared" si="149"/>
        <v>60000</v>
      </c>
      <c r="D361" s="47">
        <f t="shared" si="164"/>
        <v>60000</v>
      </c>
      <c r="E361" s="47"/>
      <c r="F361" s="47">
        <v>60000</v>
      </c>
      <c r="G361" s="46">
        <f t="shared" si="166"/>
        <v>0</v>
      </c>
      <c r="H361" s="47"/>
      <c r="I361" s="47"/>
      <c r="J361" s="47"/>
      <c r="K361" s="47"/>
      <c r="L361" s="58"/>
      <c r="M361" s="47"/>
      <c r="N361" s="45"/>
    </row>
    <row r="362" s="40" customFormat="1" ht="32" customHeight="1" spans="1:15">
      <c r="A362" s="45" t="s">
        <v>311</v>
      </c>
      <c r="B362" s="45" t="s">
        <v>315</v>
      </c>
      <c r="C362" s="46">
        <f t="shared" si="149"/>
        <v>2450000</v>
      </c>
      <c r="D362" s="47">
        <f t="shared" si="164"/>
        <v>0</v>
      </c>
      <c r="E362" s="47"/>
      <c r="F362" s="47"/>
      <c r="G362" s="46">
        <f t="shared" si="166"/>
        <v>2450000</v>
      </c>
      <c r="H362" s="47"/>
      <c r="I362" s="47"/>
      <c r="J362" s="54"/>
      <c r="K362" s="54">
        <v>2450000</v>
      </c>
      <c r="L362" s="58"/>
      <c r="M362" s="47"/>
      <c r="N362" s="45"/>
      <c r="O362"/>
    </row>
    <row r="363" spans="1:14">
      <c r="A363" s="13" t="s">
        <v>311</v>
      </c>
      <c r="B363" s="13" t="s">
        <v>25</v>
      </c>
      <c r="C363" s="48">
        <f t="shared" si="149"/>
        <v>2738940.6</v>
      </c>
      <c r="D363" s="49">
        <f t="shared" si="164"/>
        <v>2738940.6</v>
      </c>
      <c r="E363" s="50">
        <v>2738940.6</v>
      </c>
      <c r="F363" s="49"/>
      <c r="G363" s="48">
        <f t="shared" si="166"/>
        <v>0</v>
      </c>
      <c r="H363" s="49"/>
      <c r="I363" s="49"/>
      <c r="J363" s="49"/>
      <c r="K363" s="49"/>
      <c r="L363" s="59"/>
      <c r="M363" s="49"/>
      <c r="N363" s="13"/>
    </row>
    <row r="364" ht="14.25" spans="1:14">
      <c r="A364" s="13"/>
      <c r="B364" s="83" t="s">
        <v>316</v>
      </c>
      <c r="C364" s="42">
        <f t="shared" si="149"/>
        <v>1246254.12</v>
      </c>
      <c r="D364" s="43">
        <f t="shared" si="164"/>
        <v>1246254.12</v>
      </c>
      <c r="E364" s="43">
        <f>SUM(E365:E367)</f>
        <v>1023754.12</v>
      </c>
      <c r="F364" s="43">
        <f t="shared" ref="E364:M364" si="167">SUM(F366:F367)</f>
        <v>222500</v>
      </c>
      <c r="G364" s="43">
        <f t="shared" si="167"/>
        <v>0</v>
      </c>
      <c r="H364" s="43">
        <f t="shared" si="167"/>
        <v>0</v>
      </c>
      <c r="I364" s="43">
        <f t="shared" si="167"/>
        <v>0</v>
      </c>
      <c r="J364" s="43">
        <f t="shared" si="167"/>
        <v>0</v>
      </c>
      <c r="K364" s="43">
        <f t="shared" si="167"/>
        <v>0</v>
      </c>
      <c r="L364" s="43">
        <f t="shared" si="167"/>
        <v>0</v>
      </c>
      <c r="M364" s="43">
        <f t="shared" si="167"/>
        <v>0</v>
      </c>
      <c r="N364" s="13"/>
    </row>
    <row r="365" spans="1:14">
      <c r="A365" s="13"/>
      <c r="B365" s="13" t="s">
        <v>25</v>
      </c>
      <c r="C365" s="42"/>
      <c r="D365" s="43"/>
      <c r="E365" s="80">
        <v>1023754.12</v>
      </c>
      <c r="F365" s="43"/>
      <c r="G365" s="43"/>
      <c r="H365" s="43"/>
      <c r="I365" s="43"/>
      <c r="J365" s="43"/>
      <c r="K365" s="43"/>
      <c r="L365" s="43"/>
      <c r="M365" s="43"/>
      <c r="N365" s="13"/>
    </row>
    <row r="366" ht="14.25" spans="1:14">
      <c r="A366" s="13"/>
      <c r="B366" s="77" t="s">
        <v>277</v>
      </c>
      <c r="C366" s="46">
        <f t="shared" ref="C366:C391" si="168">SUM(D366,G366)</f>
        <v>22500</v>
      </c>
      <c r="D366" s="47">
        <f t="shared" ref="D366:D373" si="169">SUM(E366:F366)</f>
        <v>22500</v>
      </c>
      <c r="E366" s="49"/>
      <c r="F366" s="77">
        <v>22500</v>
      </c>
      <c r="G366" s="48"/>
      <c r="H366" s="49"/>
      <c r="I366" s="49"/>
      <c r="J366" s="49"/>
      <c r="K366" s="49"/>
      <c r="L366" s="59"/>
      <c r="M366" s="49"/>
      <c r="N366" s="13"/>
    </row>
    <row r="367" ht="28.5" spans="1:14">
      <c r="A367" s="13"/>
      <c r="B367" s="84" t="s">
        <v>317</v>
      </c>
      <c r="C367" s="46">
        <f t="shared" si="168"/>
        <v>200000</v>
      </c>
      <c r="D367" s="47">
        <f t="shared" si="169"/>
        <v>200000</v>
      </c>
      <c r="E367" s="49"/>
      <c r="F367" s="77">
        <v>200000</v>
      </c>
      <c r="G367" s="48"/>
      <c r="H367" s="49"/>
      <c r="I367" s="49"/>
      <c r="J367" s="49"/>
      <c r="K367" s="49"/>
      <c r="L367" s="59"/>
      <c r="M367" s="49"/>
      <c r="N367" s="13"/>
    </row>
    <row r="368" spans="1:14">
      <c r="A368" s="12"/>
      <c r="B368" s="12" t="s">
        <v>318</v>
      </c>
      <c r="C368" s="42">
        <f t="shared" si="168"/>
        <v>4882353.37</v>
      </c>
      <c r="D368" s="43">
        <f t="shared" si="169"/>
        <v>2882353.37</v>
      </c>
      <c r="E368" s="43">
        <f t="shared" ref="E368:M368" si="170">SUM(E369:E371)</f>
        <v>2814853.37</v>
      </c>
      <c r="F368" s="43">
        <f t="shared" si="170"/>
        <v>67500</v>
      </c>
      <c r="G368" s="42">
        <f t="shared" si="170"/>
        <v>2000000</v>
      </c>
      <c r="H368" s="43">
        <f t="shared" si="170"/>
        <v>0</v>
      </c>
      <c r="I368" s="43">
        <f t="shared" si="170"/>
        <v>0</v>
      </c>
      <c r="J368" s="43">
        <f t="shared" si="170"/>
        <v>0</v>
      </c>
      <c r="K368" s="43">
        <f t="shared" si="170"/>
        <v>2000000</v>
      </c>
      <c r="L368" s="43">
        <f t="shared" si="170"/>
        <v>0</v>
      </c>
      <c r="M368" s="43">
        <f t="shared" si="170"/>
        <v>25000</v>
      </c>
      <c r="N368" s="12"/>
    </row>
    <row r="369" spans="1:14">
      <c r="A369" s="45" t="s">
        <v>139</v>
      </c>
      <c r="B369" s="45" t="s">
        <v>24</v>
      </c>
      <c r="C369" s="46">
        <f t="shared" si="168"/>
        <v>67500</v>
      </c>
      <c r="D369" s="47">
        <f t="shared" si="169"/>
        <v>67500</v>
      </c>
      <c r="E369" s="47"/>
      <c r="F369" s="47">
        <v>67500</v>
      </c>
      <c r="G369" s="46">
        <f>SUM(H369:K369)</f>
        <v>0</v>
      </c>
      <c r="H369" s="47"/>
      <c r="I369" s="47"/>
      <c r="J369" s="47"/>
      <c r="K369" s="47"/>
      <c r="L369" s="47"/>
      <c r="M369" s="47">
        <v>25000</v>
      </c>
      <c r="N369" s="45"/>
    </row>
    <row r="370" s="40" customFormat="1" ht="30" customHeight="1" spans="1:15">
      <c r="A370" s="45" t="s">
        <v>319</v>
      </c>
      <c r="B370" s="45" t="s">
        <v>320</v>
      </c>
      <c r="C370" s="46">
        <f t="shared" si="168"/>
        <v>2000000</v>
      </c>
      <c r="D370" s="47">
        <f t="shared" si="169"/>
        <v>0</v>
      </c>
      <c r="E370" s="47"/>
      <c r="F370" s="47"/>
      <c r="G370" s="46">
        <f>SUM(H370:K370)</f>
        <v>2000000</v>
      </c>
      <c r="H370" s="47"/>
      <c r="I370" s="47"/>
      <c r="J370" s="54"/>
      <c r="K370" s="54">
        <v>2000000</v>
      </c>
      <c r="L370" s="47"/>
      <c r="M370" s="47"/>
      <c r="N370" s="45"/>
      <c r="O370"/>
    </row>
    <row r="371" spans="1:14">
      <c r="A371" s="13" t="s">
        <v>139</v>
      </c>
      <c r="B371" s="13" t="s">
        <v>25</v>
      </c>
      <c r="C371" s="48">
        <f t="shared" si="168"/>
        <v>2814853.37</v>
      </c>
      <c r="D371" s="49">
        <f t="shared" si="169"/>
        <v>2814853.37</v>
      </c>
      <c r="E371" s="50">
        <v>2814853.37</v>
      </c>
      <c r="F371" s="49"/>
      <c r="G371" s="48">
        <f t="shared" ref="G371:G376" si="171">SUM(H371:K371)</f>
        <v>0</v>
      </c>
      <c r="H371" s="49"/>
      <c r="I371" s="49"/>
      <c r="J371" s="49"/>
      <c r="K371" s="49"/>
      <c r="L371" s="59"/>
      <c r="M371" s="49"/>
      <c r="N371" s="13"/>
    </row>
    <row r="372" spans="1:14">
      <c r="A372" s="12"/>
      <c r="B372" s="12" t="s">
        <v>321</v>
      </c>
      <c r="C372" s="42">
        <f t="shared" si="168"/>
        <v>5295686</v>
      </c>
      <c r="D372" s="43">
        <f t="shared" si="169"/>
        <v>3775686</v>
      </c>
      <c r="E372" s="43">
        <f t="shared" ref="E372:M372" si="172">SUM(E373:E376)</f>
        <v>3688186</v>
      </c>
      <c r="F372" s="43">
        <f t="shared" si="172"/>
        <v>87500</v>
      </c>
      <c r="G372" s="42">
        <f t="shared" si="172"/>
        <v>1520000</v>
      </c>
      <c r="H372" s="43">
        <f t="shared" si="172"/>
        <v>520000</v>
      </c>
      <c r="I372" s="43">
        <f t="shared" si="172"/>
        <v>1000000</v>
      </c>
      <c r="J372" s="43">
        <f t="shared" si="172"/>
        <v>0</v>
      </c>
      <c r="K372" s="43">
        <f t="shared" si="172"/>
        <v>0</v>
      </c>
      <c r="L372" s="43">
        <f t="shared" si="172"/>
        <v>10000</v>
      </c>
      <c r="M372" s="43">
        <f t="shared" si="172"/>
        <v>24000</v>
      </c>
      <c r="N372" s="12"/>
    </row>
    <row r="373" spans="1:14">
      <c r="A373" s="45" t="s">
        <v>322</v>
      </c>
      <c r="B373" s="45" t="s">
        <v>323</v>
      </c>
      <c r="C373" s="46">
        <f t="shared" si="168"/>
        <v>1000000</v>
      </c>
      <c r="D373" s="47">
        <f t="shared" si="169"/>
        <v>0</v>
      </c>
      <c r="E373" s="47"/>
      <c r="F373" s="47"/>
      <c r="G373" s="46">
        <f t="shared" si="171"/>
        <v>1000000</v>
      </c>
      <c r="H373" s="47"/>
      <c r="I373" s="47">
        <v>1000000</v>
      </c>
      <c r="J373" s="47"/>
      <c r="K373" s="47"/>
      <c r="L373" s="58"/>
      <c r="M373" s="58"/>
      <c r="N373" s="45"/>
    </row>
    <row r="374" ht="14.25" spans="1:14">
      <c r="A374" s="51"/>
      <c r="B374" s="73" t="s">
        <v>324</v>
      </c>
      <c r="C374" s="53">
        <f t="shared" si="168"/>
        <v>520000</v>
      </c>
      <c r="D374" s="53"/>
      <c r="E374" s="53"/>
      <c r="F374" s="53"/>
      <c r="G374" s="53">
        <f t="shared" si="171"/>
        <v>520000</v>
      </c>
      <c r="H374" s="73">
        <v>520000</v>
      </c>
      <c r="I374" s="53"/>
      <c r="J374" s="53"/>
      <c r="K374" s="53"/>
      <c r="L374" s="61"/>
      <c r="M374" s="61"/>
      <c r="N374" s="51"/>
    </row>
    <row r="375" spans="1:14">
      <c r="A375" s="45" t="s">
        <v>322</v>
      </c>
      <c r="B375" s="45" t="s">
        <v>24</v>
      </c>
      <c r="C375" s="46">
        <f t="shared" si="168"/>
        <v>87500</v>
      </c>
      <c r="D375" s="47">
        <f t="shared" ref="D375:D391" si="173">SUM(E375:F375)</f>
        <v>87500</v>
      </c>
      <c r="E375" s="47"/>
      <c r="F375" s="47">
        <v>87500</v>
      </c>
      <c r="G375" s="46">
        <f t="shared" si="171"/>
        <v>0</v>
      </c>
      <c r="H375" s="47"/>
      <c r="I375" s="47"/>
      <c r="J375" s="47"/>
      <c r="K375" s="47"/>
      <c r="L375" s="47">
        <v>10000</v>
      </c>
      <c r="M375" s="47">
        <v>24000</v>
      </c>
      <c r="N375" s="45"/>
    </row>
    <row r="376" spans="1:14">
      <c r="A376" s="13" t="s">
        <v>322</v>
      </c>
      <c r="B376" s="13" t="s">
        <v>25</v>
      </c>
      <c r="C376" s="48">
        <f t="shared" si="168"/>
        <v>3688186</v>
      </c>
      <c r="D376" s="49">
        <f t="shared" si="173"/>
        <v>3688186</v>
      </c>
      <c r="E376" s="50">
        <v>3688186</v>
      </c>
      <c r="F376" s="49"/>
      <c r="G376" s="48">
        <f t="shared" si="171"/>
        <v>0</v>
      </c>
      <c r="H376" s="49"/>
      <c r="I376" s="49"/>
      <c r="J376" s="49"/>
      <c r="K376" s="49"/>
      <c r="L376" s="59"/>
      <c r="M376" s="49"/>
      <c r="N376" s="13"/>
    </row>
    <row r="377" spans="1:14">
      <c r="A377" s="12"/>
      <c r="B377" s="12" t="s">
        <v>325</v>
      </c>
      <c r="C377" s="42">
        <f t="shared" si="168"/>
        <v>1271207.62</v>
      </c>
      <c r="D377" s="43">
        <f t="shared" si="173"/>
        <v>1271207.62</v>
      </c>
      <c r="E377" s="43">
        <f t="shared" ref="E377:M377" si="174">SUM(E378:E380)</f>
        <v>1193707.62</v>
      </c>
      <c r="F377" s="43">
        <f t="shared" si="174"/>
        <v>77500</v>
      </c>
      <c r="G377" s="42">
        <f t="shared" si="174"/>
        <v>0</v>
      </c>
      <c r="H377" s="43">
        <f t="shared" si="174"/>
        <v>0</v>
      </c>
      <c r="I377" s="43">
        <f t="shared" si="174"/>
        <v>0</v>
      </c>
      <c r="J377" s="43">
        <f t="shared" si="174"/>
        <v>0</v>
      </c>
      <c r="K377" s="43">
        <f t="shared" si="174"/>
        <v>0</v>
      </c>
      <c r="L377" s="43">
        <f t="shared" si="174"/>
        <v>0</v>
      </c>
      <c r="M377" s="43">
        <f t="shared" si="174"/>
        <v>5000</v>
      </c>
      <c r="N377" s="12"/>
    </row>
    <row r="378" spans="1:14">
      <c r="A378" s="45" t="s">
        <v>326</v>
      </c>
      <c r="B378" s="45" t="s">
        <v>102</v>
      </c>
      <c r="C378" s="46">
        <f t="shared" si="168"/>
        <v>50000</v>
      </c>
      <c r="D378" s="47">
        <f t="shared" si="173"/>
        <v>50000</v>
      </c>
      <c r="E378" s="47"/>
      <c r="F378" s="47">
        <v>50000</v>
      </c>
      <c r="G378" s="46">
        <f t="shared" ref="G378:G380" si="175">SUM(H378:K378)</f>
        <v>0</v>
      </c>
      <c r="H378" s="47"/>
      <c r="I378" s="47"/>
      <c r="J378" s="47"/>
      <c r="K378" s="47"/>
      <c r="L378" s="58"/>
      <c r="M378" s="47"/>
      <c r="N378" s="45"/>
    </row>
    <row r="379" spans="1:14">
      <c r="A379" s="45" t="s">
        <v>326</v>
      </c>
      <c r="B379" s="45" t="s">
        <v>24</v>
      </c>
      <c r="C379" s="46">
        <f t="shared" si="168"/>
        <v>27500</v>
      </c>
      <c r="D379" s="47">
        <f t="shared" si="173"/>
        <v>27500</v>
      </c>
      <c r="E379" s="47"/>
      <c r="F379" s="47">
        <v>27500</v>
      </c>
      <c r="G379" s="46">
        <f t="shared" si="175"/>
        <v>0</v>
      </c>
      <c r="H379" s="47"/>
      <c r="I379" s="47"/>
      <c r="J379" s="47"/>
      <c r="K379" s="47"/>
      <c r="L379" s="58"/>
      <c r="M379" s="47">
        <v>5000</v>
      </c>
      <c r="N379" s="45"/>
    </row>
    <row r="380" spans="1:14">
      <c r="A380" s="13" t="s">
        <v>326</v>
      </c>
      <c r="B380" s="13" t="s">
        <v>25</v>
      </c>
      <c r="C380" s="48">
        <f t="shared" si="168"/>
        <v>1193707.62</v>
      </c>
      <c r="D380" s="49">
        <f t="shared" si="173"/>
        <v>1193707.62</v>
      </c>
      <c r="E380" s="50">
        <v>1193707.62</v>
      </c>
      <c r="F380" s="49"/>
      <c r="G380" s="48">
        <f t="shared" si="175"/>
        <v>0</v>
      </c>
      <c r="H380" s="49"/>
      <c r="I380" s="49"/>
      <c r="J380" s="49"/>
      <c r="K380" s="49"/>
      <c r="L380" s="59"/>
      <c r="M380" s="49"/>
      <c r="N380" s="13"/>
    </row>
    <row r="381" spans="1:14">
      <c r="A381" s="12"/>
      <c r="B381" s="12" t="s">
        <v>327</v>
      </c>
      <c r="C381" s="42">
        <f t="shared" si="168"/>
        <v>37335264.97</v>
      </c>
      <c r="D381" s="43">
        <f t="shared" si="173"/>
        <v>4622713.97</v>
      </c>
      <c r="E381" s="43">
        <f t="shared" ref="E381:M381" si="176">SUM(E382:E391)</f>
        <v>4465213.97</v>
      </c>
      <c r="F381" s="43">
        <f t="shared" si="176"/>
        <v>157500</v>
      </c>
      <c r="G381" s="42">
        <f t="shared" si="176"/>
        <v>32712551</v>
      </c>
      <c r="H381" s="43">
        <f t="shared" si="176"/>
        <v>800000</v>
      </c>
      <c r="I381" s="43">
        <f t="shared" si="176"/>
        <v>1200000</v>
      </c>
      <c r="J381" s="43">
        <f t="shared" si="176"/>
        <v>0</v>
      </c>
      <c r="K381" s="43">
        <f t="shared" si="176"/>
        <v>30712551</v>
      </c>
      <c r="L381" s="43">
        <f t="shared" si="176"/>
        <v>0</v>
      </c>
      <c r="M381" s="43">
        <f t="shared" si="176"/>
        <v>0</v>
      </c>
      <c r="N381" s="12"/>
    </row>
    <row r="382" s="40" customFormat="1" ht="27" spans="1:15">
      <c r="A382" s="45" t="s">
        <v>328</v>
      </c>
      <c r="B382" s="45" t="s">
        <v>329</v>
      </c>
      <c r="C382" s="46">
        <f t="shared" si="168"/>
        <v>8400000</v>
      </c>
      <c r="D382" s="47">
        <f t="shared" si="173"/>
        <v>0</v>
      </c>
      <c r="E382" s="47"/>
      <c r="F382" s="47"/>
      <c r="G382" s="46">
        <f t="shared" ref="G382:G391" si="177">SUM(H382:K382)</f>
        <v>8400000</v>
      </c>
      <c r="H382" s="47"/>
      <c r="I382" s="47"/>
      <c r="J382" s="54"/>
      <c r="K382" s="54">
        <f>8100000+300000</f>
        <v>8400000</v>
      </c>
      <c r="L382" s="58"/>
      <c r="M382" s="47"/>
      <c r="N382" s="45"/>
      <c r="O382"/>
    </row>
    <row r="383" ht="14.25" spans="1:14">
      <c r="A383" s="45" t="s">
        <v>330</v>
      </c>
      <c r="B383" s="45" t="s">
        <v>331</v>
      </c>
      <c r="C383" s="46">
        <f t="shared" si="168"/>
        <v>1200000</v>
      </c>
      <c r="D383" s="47">
        <f t="shared" si="173"/>
        <v>0</v>
      </c>
      <c r="E383" s="47"/>
      <c r="F383" s="47"/>
      <c r="G383" s="46">
        <f t="shared" si="177"/>
        <v>1200000</v>
      </c>
      <c r="H383" s="47"/>
      <c r="I383" s="54">
        <v>1200000</v>
      </c>
      <c r="J383" s="47"/>
      <c r="K383" s="47"/>
      <c r="L383" s="58"/>
      <c r="M383" s="47"/>
      <c r="N383" s="45"/>
    </row>
    <row r="384" s="40" customFormat="1" ht="27" spans="1:15">
      <c r="A384" s="45" t="s">
        <v>332</v>
      </c>
      <c r="B384" s="45" t="s">
        <v>333</v>
      </c>
      <c r="C384" s="46">
        <f t="shared" si="168"/>
        <v>10187919</v>
      </c>
      <c r="D384" s="47">
        <f t="shared" si="173"/>
        <v>0</v>
      </c>
      <c r="E384" s="47"/>
      <c r="F384" s="47"/>
      <c r="G384" s="46">
        <f t="shared" si="177"/>
        <v>10187919</v>
      </c>
      <c r="H384" s="47"/>
      <c r="I384" s="47"/>
      <c r="J384" s="47"/>
      <c r="K384" s="47">
        <v>10187919</v>
      </c>
      <c r="L384" s="58"/>
      <c r="M384" s="47"/>
      <c r="N384" s="45"/>
      <c r="O384"/>
    </row>
    <row r="385" ht="27" spans="1:14">
      <c r="A385" s="45" t="s">
        <v>334</v>
      </c>
      <c r="B385" s="45" t="s">
        <v>335</v>
      </c>
      <c r="C385" s="46">
        <f t="shared" si="168"/>
        <v>800000</v>
      </c>
      <c r="D385" s="47">
        <f t="shared" si="173"/>
        <v>0</v>
      </c>
      <c r="E385" s="47"/>
      <c r="F385" s="54"/>
      <c r="G385" s="46">
        <f t="shared" si="177"/>
        <v>800000</v>
      </c>
      <c r="H385" s="54">
        <v>800000</v>
      </c>
      <c r="I385" s="47"/>
      <c r="J385" s="47"/>
      <c r="K385" s="47"/>
      <c r="L385" s="58"/>
      <c r="M385" s="47"/>
      <c r="N385" s="45"/>
    </row>
    <row r="386" spans="1:14">
      <c r="A386" s="45" t="s">
        <v>334</v>
      </c>
      <c r="B386" s="45" t="s">
        <v>24</v>
      </c>
      <c r="C386" s="46">
        <f t="shared" si="168"/>
        <v>107500</v>
      </c>
      <c r="D386" s="47">
        <f t="shared" si="173"/>
        <v>107500</v>
      </c>
      <c r="E386" s="47"/>
      <c r="F386" s="47">
        <v>107500</v>
      </c>
      <c r="G386" s="46">
        <f t="shared" si="177"/>
        <v>0</v>
      </c>
      <c r="H386" s="47"/>
      <c r="I386" s="47"/>
      <c r="J386" s="47"/>
      <c r="K386" s="47"/>
      <c r="L386" s="58"/>
      <c r="M386" s="47"/>
      <c r="N386" s="45"/>
    </row>
    <row r="387" ht="27" spans="1:14">
      <c r="A387" s="45" t="s">
        <v>336</v>
      </c>
      <c r="B387" s="45" t="s">
        <v>337</v>
      </c>
      <c r="C387" s="46">
        <f t="shared" si="168"/>
        <v>50000</v>
      </c>
      <c r="D387" s="47">
        <f t="shared" si="173"/>
        <v>50000</v>
      </c>
      <c r="E387" s="47"/>
      <c r="F387" s="47">
        <v>50000</v>
      </c>
      <c r="G387" s="46">
        <f t="shared" si="177"/>
        <v>0</v>
      </c>
      <c r="H387" s="47"/>
      <c r="I387" s="47"/>
      <c r="J387" s="47"/>
      <c r="K387" s="47"/>
      <c r="L387" s="58"/>
      <c r="M387" s="47"/>
      <c r="N387" s="45"/>
    </row>
    <row r="388" s="40" customFormat="1" ht="27" spans="1:15">
      <c r="A388" s="45" t="s">
        <v>328</v>
      </c>
      <c r="B388" s="45" t="s">
        <v>338</v>
      </c>
      <c r="C388" s="46">
        <f t="shared" si="168"/>
        <v>7440000</v>
      </c>
      <c r="D388" s="47">
        <f t="shared" si="173"/>
        <v>0</v>
      </c>
      <c r="E388" s="47"/>
      <c r="F388" s="47"/>
      <c r="G388" s="46">
        <f t="shared" si="177"/>
        <v>7440000</v>
      </c>
      <c r="H388" s="47"/>
      <c r="I388" s="47"/>
      <c r="J388" s="54"/>
      <c r="K388" s="54">
        <f>28680000-21240000</f>
        <v>7440000</v>
      </c>
      <c r="L388" s="58"/>
      <c r="M388" s="47"/>
      <c r="N388" s="45"/>
      <c r="O388"/>
    </row>
    <row r="389" s="40" customFormat="1" ht="27" spans="1:15">
      <c r="A389" s="45" t="s">
        <v>336</v>
      </c>
      <c r="B389" s="45" t="s">
        <v>339</v>
      </c>
      <c r="C389" s="46">
        <f t="shared" si="168"/>
        <v>1684632</v>
      </c>
      <c r="D389" s="47">
        <f t="shared" si="173"/>
        <v>0</v>
      </c>
      <c r="E389" s="47"/>
      <c r="F389" s="47"/>
      <c r="G389" s="46">
        <f t="shared" si="177"/>
        <v>1684632</v>
      </c>
      <c r="H389" s="49"/>
      <c r="I389" s="49"/>
      <c r="J389" s="77"/>
      <c r="K389" s="54">
        <v>1684632</v>
      </c>
      <c r="L389" s="59"/>
      <c r="M389" s="49"/>
      <c r="N389" s="13"/>
      <c r="O389"/>
    </row>
    <row r="390" s="40" customFormat="1" ht="14.25" spans="1:15">
      <c r="A390" s="45" t="s">
        <v>340</v>
      </c>
      <c r="B390" s="45" t="s">
        <v>341</v>
      </c>
      <c r="C390" s="46">
        <f t="shared" si="168"/>
        <v>3000000</v>
      </c>
      <c r="D390" s="47">
        <f t="shared" si="173"/>
        <v>0</v>
      </c>
      <c r="E390" s="47"/>
      <c r="F390" s="47"/>
      <c r="G390" s="46">
        <f t="shared" si="177"/>
        <v>3000000</v>
      </c>
      <c r="H390" s="49"/>
      <c r="I390" s="49"/>
      <c r="J390" s="77"/>
      <c r="K390" s="54">
        <v>3000000</v>
      </c>
      <c r="L390" s="59"/>
      <c r="M390" s="49"/>
      <c r="N390" s="13"/>
      <c r="O390"/>
    </row>
    <row r="391" spans="1:14">
      <c r="A391" s="13" t="s">
        <v>29</v>
      </c>
      <c r="B391" s="13" t="s">
        <v>25</v>
      </c>
      <c r="C391" s="48">
        <f t="shared" si="168"/>
        <v>4465213.97</v>
      </c>
      <c r="D391" s="49">
        <f t="shared" si="173"/>
        <v>4465213.97</v>
      </c>
      <c r="E391" s="50">
        <v>4465213.97</v>
      </c>
      <c r="F391" s="49"/>
      <c r="G391" s="48">
        <f t="shared" si="177"/>
        <v>0</v>
      </c>
      <c r="H391" s="49"/>
      <c r="I391" s="49"/>
      <c r="J391" s="49"/>
      <c r="K391" s="49"/>
      <c r="L391" s="59"/>
      <c r="M391" s="49"/>
      <c r="N391" s="13"/>
    </row>
    <row r="392" spans="1:14">
      <c r="A392" s="13"/>
      <c r="B392" s="12" t="s">
        <v>342</v>
      </c>
      <c r="C392" s="48"/>
      <c r="D392" s="49"/>
      <c r="E392" s="43">
        <f>SUM(E393)</f>
        <v>68320</v>
      </c>
      <c r="F392" s="49"/>
      <c r="G392" s="48"/>
      <c r="H392" s="49"/>
      <c r="I392" s="49"/>
      <c r="J392" s="49"/>
      <c r="K392" s="49"/>
      <c r="L392" s="59"/>
      <c r="M392" s="49"/>
      <c r="N392" s="13"/>
    </row>
    <row r="393" spans="1:14">
      <c r="A393" s="13"/>
      <c r="B393" s="13" t="s">
        <v>25</v>
      </c>
      <c r="C393" s="48"/>
      <c r="D393" s="49"/>
      <c r="E393" s="80">
        <v>68320</v>
      </c>
      <c r="F393" s="49"/>
      <c r="G393" s="48"/>
      <c r="H393" s="49"/>
      <c r="I393" s="49"/>
      <c r="J393" s="49"/>
      <c r="K393" s="49"/>
      <c r="L393" s="59"/>
      <c r="M393" s="49"/>
      <c r="N393" s="13"/>
    </row>
    <row r="394" spans="1:14">
      <c r="A394" s="12"/>
      <c r="B394" s="12" t="s">
        <v>343</v>
      </c>
      <c r="C394" s="42">
        <f t="shared" ref="C394:C437" si="178">SUM(D394,G394)</f>
        <v>1290355.64</v>
      </c>
      <c r="D394" s="43">
        <f t="shared" ref="D394:D440" si="179">SUM(E394:F394)</f>
        <v>1290355.64</v>
      </c>
      <c r="E394" s="43">
        <f t="shared" ref="E394:M394" si="180">SUM(E395:E397)</f>
        <v>1210355.64</v>
      </c>
      <c r="F394" s="43">
        <f t="shared" si="180"/>
        <v>80000</v>
      </c>
      <c r="G394" s="42">
        <f t="shared" si="180"/>
        <v>0</v>
      </c>
      <c r="H394" s="43">
        <f t="shared" si="180"/>
        <v>0</v>
      </c>
      <c r="I394" s="43">
        <f t="shared" si="180"/>
        <v>0</v>
      </c>
      <c r="J394" s="43">
        <f t="shared" si="180"/>
        <v>0</v>
      </c>
      <c r="K394" s="43">
        <f t="shared" si="180"/>
        <v>0</v>
      </c>
      <c r="L394" s="43">
        <f t="shared" si="180"/>
        <v>0</v>
      </c>
      <c r="M394" s="43">
        <f t="shared" si="180"/>
        <v>15000</v>
      </c>
      <c r="N394" s="12"/>
    </row>
    <row r="395" spans="1:14">
      <c r="A395" s="45" t="s">
        <v>344</v>
      </c>
      <c r="B395" s="45" t="s">
        <v>345</v>
      </c>
      <c r="C395" s="46">
        <f t="shared" si="178"/>
        <v>50000</v>
      </c>
      <c r="D395" s="47">
        <f t="shared" si="179"/>
        <v>50000</v>
      </c>
      <c r="E395" s="47"/>
      <c r="F395" s="47">
        <v>50000</v>
      </c>
      <c r="G395" s="46">
        <f t="shared" ref="G395:G397" si="181">SUM(H395:K395)</f>
        <v>0</v>
      </c>
      <c r="H395" s="47"/>
      <c r="I395" s="47"/>
      <c r="J395" s="47"/>
      <c r="K395" s="47"/>
      <c r="L395" s="58"/>
      <c r="M395" s="47">
        <v>15000</v>
      </c>
      <c r="N395" s="45"/>
    </row>
    <row r="396" spans="1:14">
      <c r="A396" s="45" t="s">
        <v>344</v>
      </c>
      <c r="B396" s="45" t="s">
        <v>24</v>
      </c>
      <c r="C396" s="46">
        <f t="shared" si="178"/>
        <v>30000</v>
      </c>
      <c r="D396" s="47">
        <f t="shared" si="179"/>
        <v>30000</v>
      </c>
      <c r="E396" s="47"/>
      <c r="F396" s="47">
        <v>30000</v>
      </c>
      <c r="G396" s="46">
        <f t="shared" si="181"/>
        <v>0</v>
      </c>
      <c r="H396" s="47"/>
      <c r="I396" s="47"/>
      <c r="J396" s="47"/>
      <c r="K396" s="47"/>
      <c r="L396" s="58"/>
      <c r="M396" s="47"/>
      <c r="N396" s="45"/>
    </row>
    <row r="397" spans="1:14">
      <c r="A397" s="13" t="s">
        <v>344</v>
      </c>
      <c r="B397" s="13" t="s">
        <v>25</v>
      </c>
      <c r="C397" s="48">
        <f t="shared" si="178"/>
        <v>1210355.64</v>
      </c>
      <c r="D397" s="49">
        <f t="shared" si="179"/>
        <v>1210355.64</v>
      </c>
      <c r="E397" s="50">
        <v>1210355.64</v>
      </c>
      <c r="F397" s="49"/>
      <c r="G397" s="48">
        <f t="shared" si="181"/>
        <v>0</v>
      </c>
      <c r="H397" s="49"/>
      <c r="I397" s="49"/>
      <c r="J397" s="49"/>
      <c r="K397" s="49"/>
      <c r="L397" s="59"/>
      <c r="M397" s="49"/>
      <c r="N397" s="13"/>
    </row>
    <row r="398" spans="1:14">
      <c r="A398" s="12"/>
      <c r="B398" s="12" t="s">
        <v>346</v>
      </c>
      <c r="C398" s="42">
        <f t="shared" si="178"/>
        <v>11774785.99</v>
      </c>
      <c r="D398" s="43">
        <f t="shared" si="179"/>
        <v>3044785.99</v>
      </c>
      <c r="E398" s="43">
        <f t="shared" ref="E398:M398" si="182">SUM(E399:E403)</f>
        <v>2974785.99</v>
      </c>
      <c r="F398" s="43">
        <f t="shared" si="182"/>
        <v>70000</v>
      </c>
      <c r="G398" s="42">
        <f t="shared" si="182"/>
        <v>8730000</v>
      </c>
      <c r="H398" s="43">
        <f t="shared" si="182"/>
        <v>4000000</v>
      </c>
      <c r="I398" s="43">
        <f t="shared" si="182"/>
        <v>1500000</v>
      </c>
      <c r="J398" s="43">
        <f t="shared" si="182"/>
        <v>0</v>
      </c>
      <c r="K398" s="43">
        <f t="shared" si="182"/>
        <v>3230000</v>
      </c>
      <c r="L398" s="43">
        <f t="shared" si="182"/>
        <v>0</v>
      </c>
      <c r="M398" s="43">
        <f t="shared" si="182"/>
        <v>0</v>
      </c>
      <c r="N398" s="12"/>
    </row>
    <row r="399" spans="1:14">
      <c r="A399" s="45" t="s">
        <v>347</v>
      </c>
      <c r="B399" s="45" t="s">
        <v>24</v>
      </c>
      <c r="C399" s="46">
        <f t="shared" si="178"/>
        <v>70000</v>
      </c>
      <c r="D399" s="47">
        <f t="shared" si="179"/>
        <v>70000</v>
      </c>
      <c r="E399" s="47"/>
      <c r="F399" s="47">
        <v>70000</v>
      </c>
      <c r="G399" s="46">
        <f t="shared" ref="G399:G403" si="183">SUM(H399:K399)</f>
        <v>0</v>
      </c>
      <c r="H399" s="47"/>
      <c r="I399" s="47"/>
      <c r="J399" s="47"/>
      <c r="K399" s="47"/>
      <c r="L399" s="47"/>
      <c r="M399" s="47"/>
      <c r="N399" s="45"/>
    </row>
    <row r="400" ht="14.25" spans="1:14">
      <c r="A400" s="45" t="s">
        <v>347</v>
      </c>
      <c r="B400" s="45" t="s">
        <v>348</v>
      </c>
      <c r="C400" s="46">
        <f t="shared" si="178"/>
        <v>1500000</v>
      </c>
      <c r="D400" s="47">
        <f t="shared" si="179"/>
        <v>0</v>
      </c>
      <c r="E400" s="47"/>
      <c r="F400" s="47"/>
      <c r="G400" s="46">
        <f t="shared" si="183"/>
        <v>1500000</v>
      </c>
      <c r="H400" s="47"/>
      <c r="I400" s="86">
        <v>1500000</v>
      </c>
      <c r="J400" s="47"/>
      <c r="K400" s="86"/>
      <c r="L400" s="58"/>
      <c r="M400" s="47"/>
      <c r="N400" s="45"/>
    </row>
    <row r="401" s="40" customFormat="1" spans="1:15">
      <c r="A401" s="45" t="s">
        <v>349</v>
      </c>
      <c r="B401" s="45" t="s">
        <v>350</v>
      </c>
      <c r="C401" s="46">
        <f t="shared" si="178"/>
        <v>3230000</v>
      </c>
      <c r="D401" s="47">
        <f t="shared" si="179"/>
        <v>0</v>
      </c>
      <c r="E401" s="47"/>
      <c r="F401" s="47"/>
      <c r="G401" s="46">
        <f t="shared" si="183"/>
        <v>3230000</v>
      </c>
      <c r="H401" s="47"/>
      <c r="I401" s="47"/>
      <c r="J401" s="47"/>
      <c r="K401" s="47">
        <v>3230000</v>
      </c>
      <c r="L401" s="58"/>
      <c r="M401" s="47"/>
      <c r="N401" s="45"/>
      <c r="O401"/>
    </row>
    <row r="402" ht="14.25" spans="1:14">
      <c r="A402" s="45" t="s">
        <v>347</v>
      </c>
      <c r="B402" s="45" t="s">
        <v>162</v>
      </c>
      <c r="C402" s="46">
        <f t="shared" si="178"/>
        <v>4000000</v>
      </c>
      <c r="D402" s="47">
        <f t="shared" si="179"/>
        <v>0</v>
      </c>
      <c r="E402" s="47"/>
      <c r="F402" s="47"/>
      <c r="G402" s="46">
        <f t="shared" si="183"/>
        <v>4000000</v>
      </c>
      <c r="H402" s="86">
        <v>4000000</v>
      </c>
      <c r="I402" s="47"/>
      <c r="J402" s="47"/>
      <c r="K402" s="47"/>
      <c r="L402" s="58"/>
      <c r="M402" s="47"/>
      <c r="N402" s="45"/>
    </row>
    <row r="403" spans="1:14">
      <c r="A403" s="13" t="s">
        <v>347</v>
      </c>
      <c r="B403" s="13" t="s">
        <v>25</v>
      </c>
      <c r="C403" s="48">
        <f t="shared" si="178"/>
        <v>2974785.99</v>
      </c>
      <c r="D403" s="49">
        <f t="shared" si="179"/>
        <v>2974785.99</v>
      </c>
      <c r="E403" s="50">
        <v>2974785.99</v>
      </c>
      <c r="F403" s="49"/>
      <c r="G403" s="48">
        <f t="shared" si="183"/>
        <v>0</v>
      </c>
      <c r="H403" s="49"/>
      <c r="I403" s="49"/>
      <c r="J403" s="49"/>
      <c r="K403" s="49"/>
      <c r="L403" s="59"/>
      <c r="M403" s="49"/>
      <c r="N403" s="13"/>
    </row>
    <row r="404" spans="1:14">
      <c r="A404" s="12"/>
      <c r="B404" s="12" t="s">
        <v>351</v>
      </c>
      <c r="C404" s="42">
        <f t="shared" si="178"/>
        <v>6424357.91</v>
      </c>
      <c r="D404" s="43">
        <f t="shared" si="179"/>
        <v>6424357.91</v>
      </c>
      <c r="E404" s="43">
        <f t="shared" ref="E404:M404" si="184">SUM(E405:E407)</f>
        <v>5491857.91</v>
      </c>
      <c r="F404" s="43">
        <f t="shared" si="184"/>
        <v>932500</v>
      </c>
      <c r="G404" s="42">
        <f t="shared" si="184"/>
        <v>0</v>
      </c>
      <c r="H404" s="43">
        <f t="shared" si="184"/>
        <v>0</v>
      </c>
      <c r="I404" s="43">
        <f t="shared" si="184"/>
        <v>0</v>
      </c>
      <c r="J404" s="43">
        <f t="shared" si="184"/>
        <v>0</v>
      </c>
      <c r="K404" s="43">
        <f t="shared" si="184"/>
        <v>0</v>
      </c>
      <c r="L404" s="43">
        <f t="shared" si="184"/>
        <v>0</v>
      </c>
      <c r="M404" s="43">
        <f t="shared" si="184"/>
        <v>90000</v>
      </c>
      <c r="N404" s="12"/>
    </row>
    <row r="405" ht="14.25" spans="1:14">
      <c r="A405" s="45" t="s">
        <v>352</v>
      </c>
      <c r="B405" s="45" t="s">
        <v>353</v>
      </c>
      <c r="C405" s="46">
        <f t="shared" si="178"/>
        <v>800000</v>
      </c>
      <c r="D405" s="47">
        <f t="shared" si="179"/>
        <v>800000</v>
      </c>
      <c r="E405" s="47"/>
      <c r="F405" s="54">
        <v>800000</v>
      </c>
      <c r="G405" s="46">
        <f t="shared" ref="G405:G407" si="185">SUM(H405:K405)</f>
        <v>0</v>
      </c>
      <c r="H405" s="47"/>
      <c r="I405" s="47"/>
      <c r="J405" s="47"/>
      <c r="K405" s="47"/>
      <c r="L405" s="58"/>
      <c r="M405" s="47">
        <v>50000</v>
      </c>
      <c r="N405" s="45"/>
    </row>
    <row r="406" spans="1:14">
      <c r="A406" s="45" t="s">
        <v>354</v>
      </c>
      <c r="B406" s="45" t="s">
        <v>24</v>
      </c>
      <c r="C406" s="46">
        <f t="shared" si="178"/>
        <v>132500</v>
      </c>
      <c r="D406" s="47">
        <f t="shared" si="179"/>
        <v>132500</v>
      </c>
      <c r="E406" s="47"/>
      <c r="F406" s="47">
        <v>132500</v>
      </c>
      <c r="G406" s="46">
        <f t="shared" si="185"/>
        <v>0</v>
      </c>
      <c r="H406" s="47"/>
      <c r="I406" s="47"/>
      <c r="J406" s="47"/>
      <c r="K406" s="47"/>
      <c r="L406" s="58"/>
      <c r="M406" s="47">
        <v>40000</v>
      </c>
      <c r="N406" s="45"/>
    </row>
    <row r="407" spans="1:14">
      <c r="A407" s="13" t="s">
        <v>355</v>
      </c>
      <c r="B407" s="13" t="s">
        <v>25</v>
      </c>
      <c r="C407" s="48">
        <f t="shared" si="178"/>
        <v>5491857.91</v>
      </c>
      <c r="D407" s="49">
        <f t="shared" si="179"/>
        <v>5491857.91</v>
      </c>
      <c r="E407" s="50">
        <v>5491857.91</v>
      </c>
      <c r="F407" s="49"/>
      <c r="G407" s="48">
        <f t="shared" si="185"/>
        <v>0</v>
      </c>
      <c r="H407" s="49"/>
      <c r="I407" s="49"/>
      <c r="J407" s="49"/>
      <c r="K407" s="49"/>
      <c r="L407" s="59"/>
      <c r="M407" s="49"/>
      <c r="N407" s="13"/>
    </row>
    <row r="408" spans="1:14">
      <c r="A408" s="12"/>
      <c r="B408" s="12" t="s">
        <v>356</v>
      </c>
      <c r="C408" s="42">
        <f t="shared" si="178"/>
        <v>2166258.12</v>
      </c>
      <c r="D408" s="43">
        <f t="shared" si="179"/>
        <v>2166258.12</v>
      </c>
      <c r="E408" s="43">
        <f t="shared" ref="E408:M408" si="186">SUM(E409:E411)</f>
        <v>1976258.12</v>
      </c>
      <c r="F408" s="43">
        <f t="shared" si="186"/>
        <v>190000</v>
      </c>
      <c r="G408" s="42">
        <f t="shared" si="186"/>
        <v>0</v>
      </c>
      <c r="H408" s="43">
        <f t="shared" si="186"/>
        <v>0</v>
      </c>
      <c r="I408" s="43">
        <f t="shared" si="186"/>
        <v>0</v>
      </c>
      <c r="J408" s="43">
        <f t="shared" si="186"/>
        <v>0</v>
      </c>
      <c r="K408" s="43">
        <f t="shared" si="186"/>
        <v>0</v>
      </c>
      <c r="L408" s="43">
        <f t="shared" si="186"/>
        <v>1000</v>
      </c>
      <c r="M408" s="43">
        <f t="shared" si="186"/>
        <v>48500</v>
      </c>
      <c r="N408" s="12"/>
    </row>
    <row r="409" spans="1:14">
      <c r="A409" s="45" t="s">
        <v>357</v>
      </c>
      <c r="B409" s="45" t="s">
        <v>358</v>
      </c>
      <c r="C409" s="46">
        <f t="shared" si="178"/>
        <v>150000</v>
      </c>
      <c r="D409" s="47">
        <f t="shared" si="179"/>
        <v>150000</v>
      </c>
      <c r="E409" s="47"/>
      <c r="F409" s="47">
        <v>150000</v>
      </c>
      <c r="G409" s="46">
        <f t="shared" ref="G409:G411" si="187">SUM(H409:K409)</f>
        <v>0</v>
      </c>
      <c r="H409" s="47"/>
      <c r="I409" s="47"/>
      <c r="J409" s="47"/>
      <c r="K409" s="47"/>
      <c r="L409" s="58"/>
      <c r="M409" s="47">
        <v>40000</v>
      </c>
      <c r="N409" s="45"/>
    </row>
    <row r="410" spans="1:14">
      <c r="A410" s="45" t="s">
        <v>357</v>
      </c>
      <c r="B410" s="45" t="s">
        <v>24</v>
      </c>
      <c r="C410" s="46">
        <f t="shared" si="178"/>
        <v>40000</v>
      </c>
      <c r="D410" s="47">
        <f t="shared" si="179"/>
        <v>40000</v>
      </c>
      <c r="E410" s="47"/>
      <c r="F410" s="47">
        <v>40000</v>
      </c>
      <c r="G410" s="46">
        <f t="shared" si="187"/>
        <v>0</v>
      </c>
      <c r="H410" s="47"/>
      <c r="I410" s="47"/>
      <c r="J410" s="47"/>
      <c r="K410" s="47"/>
      <c r="L410" s="47">
        <v>1000</v>
      </c>
      <c r="M410" s="47">
        <v>8500</v>
      </c>
      <c r="N410" s="45"/>
    </row>
    <row r="411" spans="1:14">
      <c r="A411" s="13" t="s">
        <v>357</v>
      </c>
      <c r="B411" s="13" t="s">
        <v>25</v>
      </c>
      <c r="C411" s="48">
        <f t="shared" si="178"/>
        <v>1976258.12</v>
      </c>
      <c r="D411" s="49">
        <f t="shared" si="179"/>
        <v>1976258.12</v>
      </c>
      <c r="E411" s="50">
        <v>1976258.12</v>
      </c>
      <c r="F411" s="49"/>
      <c r="G411" s="48">
        <f t="shared" si="187"/>
        <v>0</v>
      </c>
      <c r="H411" s="49"/>
      <c r="I411" s="49"/>
      <c r="J411" s="49"/>
      <c r="K411" s="49"/>
      <c r="L411" s="59"/>
      <c r="M411" s="49"/>
      <c r="N411" s="13"/>
    </row>
    <row r="412" spans="1:14">
      <c r="A412" s="12"/>
      <c r="B412" s="12" t="s">
        <v>359</v>
      </c>
      <c r="C412" s="42">
        <f t="shared" si="178"/>
        <v>621160</v>
      </c>
      <c r="D412" s="43">
        <f t="shared" si="179"/>
        <v>0</v>
      </c>
      <c r="E412" s="43">
        <f t="shared" ref="E412:M412" si="188">SUM(E413:E414)</f>
        <v>0</v>
      </c>
      <c r="F412" s="43">
        <f t="shared" si="188"/>
        <v>0</v>
      </c>
      <c r="G412" s="42">
        <f t="shared" si="188"/>
        <v>621160</v>
      </c>
      <c r="H412" s="43">
        <f t="shared" si="188"/>
        <v>221160</v>
      </c>
      <c r="I412" s="43">
        <f t="shared" si="188"/>
        <v>400000</v>
      </c>
      <c r="J412" s="43">
        <f t="shared" si="188"/>
        <v>0</v>
      </c>
      <c r="K412" s="43">
        <f t="shared" si="188"/>
        <v>0</v>
      </c>
      <c r="L412" s="43">
        <f t="shared" si="188"/>
        <v>0</v>
      </c>
      <c r="M412" s="43">
        <f t="shared" si="188"/>
        <v>0</v>
      </c>
      <c r="N412" s="12"/>
    </row>
    <row r="413" spans="1:14">
      <c r="A413" s="45" t="s">
        <v>360</v>
      </c>
      <c r="B413" s="45" t="s">
        <v>361</v>
      </c>
      <c r="C413" s="46">
        <f t="shared" si="178"/>
        <v>221160</v>
      </c>
      <c r="D413" s="47">
        <f t="shared" si="179"/>
        <v>0</v>
      </c>
      <c r="E413" s="47"/>
      <c r="F413" s="47"/>
      <c r="G413" s="46">
        <f t="shared" ref="G413:G418" si="189">SUM(H413:K413)</f>
        <v>221160</v>
      </c>
      <c r="H413" s="47">
        <v>221160</v>
      </c>
      <c r="I413" s="47"/>
      <c r="J413" s="47"/>
      <c r="K413" s="47"/>
      <c r="L413" s="58"/>
      <c r="M413" s="47"/>
      <c r="N413" s="45"/>
    </row>
    <row r="414" spans="1:14">
      <c r="A414" s="45" t="s">
        <v>362</v>
      </c>
      <c r="B414" s="45" t="s">
        <v>358</v>
      </c>
      <c r="C414" s="46">
        <f t="shared" si="178"/>
        <v>400000</v>
      </c>
      <c r="D414" s="47">
        <f t="shared" si="179"/>
        <v>0</v>
      </c>
      <c r="E414" s="47"/>
      <c r="F414" s="47"/>
      <c r="G414" s="46">
        <f t="shared" si="189"/>
        <v>400000</v>
      </c>
      <c r="H414" s="47"/>
      <c r="I414" s="47">
        <v>400000</v>
      </c>
      <c r="J414" s="47"/>
      <c r="K414" s="47"/>
      <c r="L414" s="58"/>
      <c r="M414" s="47"/>
      <c r="N414" s="45"/>
    </row>
    <row r="415" spans="1:14">
      <c r="A415" s="12"/>
      <c r="B415" s="12" t="s">
        <v>363</v>
      </c>
      <c r="C415" s="42">
        <f t="shared" si="178"/>
        <v>1838593.6</v>
      </c>
      <c r="D415" s="43">
        <f t="shared" si="179"/>
        <v>1838593.6</v>
      </c>
      <c r="E415" s="43">
        <f t="shared" ref="E415:M415" si="190">SUM(E416:E418)</f>
        <v>1011093.6</v>
      </c>
      <c r="F415" s="43">
        <f t="shared" si="190"/>
        <v>827500</v>
      </c>
      <c r="G415" s="42">
        <f t="shared" si="190"/>
        <v>0</v>
      </c>
      <c r="H415" s="43">
        <f t="shared" si="190"/>
        <v>0</v>
      </c>
      <c r="I415" s="43">
        <f t="shared" si="190"/>
        <v>0</v>
      </c>
      <c r="J415" s="43">
        <f t="shared" si="190"/>
        <v>0</v>
      </c>
      <c r="K415" s="43">
        <f t="shared" si="190"/>
        <v>0</v>
      </c>
      <c r="L415" s="43">
        <f t="shared" si="190"/>
        <v>0</v>
      </c>
      <c r="M415" s="43">
        <f t="shared" si="190"/>
        <v>20000</v>
      </c>
      <c r="N415" s="12"/>
    </row>
    <row r="416" spans="1:14">
      <c r="A416" s="45" t="s">
        <v>364</v>
      </c>
      <c r="B416" s="45" t="s">
        <v>365</v>
      </c>
      <c r="C416" s="46">
        <f t="shared" si="178"/>
        <v>800000</v>
      </c>
      <c r="D416" s="47">
        <f t="shared" si="179"/>
        <v>800000</v>
      </c>
      <c r="E416" s="47"/>
      <c r="F416" s="47">
        <v>800000</v>
      </c>
      <c r="G416" s="46">
        <f t="shared" si="189"/>
        <v>0</v>
      </c>
      <c r="H416" s="47"/>
      <c r="I416" s="47"/>
      <c r="J416" s="47"/>
      <c r="K416" s="47"/>
      <c r="L416" s="58"/>
      <c r="M416" s="47">
        <v>20000</v>
      </c>
      <c r="N416" s="45"/>
    </row>
    <row r="417" spans="1:14">
      <c r="A417" s="45" t="s">
        <v>364</v>
      </c>
      <c r="B417" s="45" t="s">
        <v>24</v>
      </c>
      <c r="C417" s="46">
        <f t="shared" si="178"/>
        <v>27500</v>
      </c>
      <c r="D417" s="47">
        <f t="shared" si="179"/>
        <v>27500</v>
      </c>
      <c r="E417" s="47"/>
      <c r="F417" s="47">
        <v>27500</v>
      </c>
      <c r="G417" s="46">
        <f t="shared" si="189"/>
        <v>0</v>
      </c>
      <c r="H417" s="47"/>
      <c r="I417" s="47"/>
      <c r="J417" s="47"/>
      <c r="K417" s="47"/>
      <c r="L417" s="58"/>
      <c r="M417" s="47"/>
      <c r="N417" s="45"/>
    </row>
    <row r="418" spans="1:14">
      <c r="A418" s="13" t="s">
        <v>366</v>
      </c>
      <c r="B418" s="13" t="s">
        <v>25</v>
      </c>
      <c r="C418" s="48">
        <f t="shared" si="178"/>
        <v>1011093.6</v>
      </c>
      <c r="D418" s="49">
        <f t="shared" si="179"/>
        <v>1011093.6</v>
      </c>
      <c r="E418" s="50">
        <v>1011093.6</v>
      </c>
      <c r="F418" s="49"/>
      <c r="G418" s="48">
        <f t="shared" si="189"/>
        <v>0</v>
      </c>
      <c r="H418" s="49"/>
      <c r="I418" s="49"/>
      <c r="J418" s="49"/>
      <c r="K418" s="49"/>
      <c r="L418" s="59"/>
      <c r="M418" s="49"/>
      <c r="N418" s="13"/>
    </row>
    <row r="419" spans="1:14">
      <c r="A419" s="12"/>
      <c r="B419" s="12" t="s">
        <v>367</v>
      </c>
      <c r="C419" s="42">
        <f t="shared" si="178"/>
        <v>13461147.45</v>
      </c>
      <c r="D419" s="43">
        <f t="shared" si="179"/>
        <v>3823751.45</v>
      </c>
      <c r="E419" s="43">
        <f t="shared" ref="E419:M419" si="191">SUM(E420:E434)</f>
        <v>3443751.45</v>
      </c>
      <c r="F419" s="43">
        <f t="shared" si="191"/>
        <v>380000</v>
      </c>
      <c r="G419" s="42">
        <f t="shared" si="191"/>
        <v>9637396</v>
      </c>
      <c r="H419" s="43">
        <f t="shared" si="191"/>
        <v>0</v>
      </c>
      <c r="I419" s="43">
        <f t="shared" si="191"/>
        <v>54000</v>
      </c>
      <c r="J419" s="43">
        <f t="shared" si="191"/>
        <v>9583396</v>
      </c>
      <c r="K419" s="43">
        <f t="shared" si="191"/>
        <v>0</v>
      </c>
      <c r="L419" s="43">
        <f t="shared" si="191"/>
        <v>0</v>
      </c>
      <c r="M419" s="43">
        <f t="shared" si="191"/>
        <v>60000</v>
      </c>
      <c r="N419" s="12"/>
    </row>
    <row r="420" spans="1:14">
      <c r="A420" s="45" t="s">
        <v>368</v>
      </c>
      <c r="B420" s="45" t="s">
        <v>24</v>
      </c>
      <c r="C420" s="46">
        <f t="shared" si="178"/>
        <v>70000</v>
      </c>
      <c r="D420" s="47">
        <f t="shared" si="179"/>
        <v>70000</v>
      </c>
      <c r="E420" s="47"/>
      <c r="F420" s="47">
        <v>70000</v>
      </c>
      <c r="G420" s="46">
        <f>SUM(H420:K420)</f>
        <v>0</v>
      </c>
      <c r="H420" s="47"/>
      <c r="I420" s="47"/>
      <c r="J420" s="47"/>
      <c r="K420" s="47"/>
      <c r="L420" s="58"/>
      <c r="M420" s="47"/>
      <c r="N420" s="45"/>
    </row>
    <row r="421" ht="14.25" spans="1:14">
      <c r="A421" s="45" t="s">
        <v>369</v>
      </c>
      <c r="B421" s="45" t="s">
        <v>370</v>
      </c>
      <c r="C421" s="46">
        <f t="shared" si="178"/>
        <v>100000</v>
      </c>
      <c r="D421" s="47">
        <f t="shared" si="179"/>
        <v>100000</v>
      </c>
      <c r="E421" s="47"/>
      <c r="F421" s="54">
        <v>100000</v>
      </c>
      <c r="G421" s="46">
        <f>SUM(H421:K421)</f>
        <v>0</v>
      </c>
      <c r="H421" s="47"/>
      <c r="I421" s="47"/>
      <c r="J421" s="47"/>
      <c r="K421" s="47"/>
      <c r="L421" s="58"/>
      <c r="M421" s="47">
        <v>10000</v>
      </c>
      <c r="N421" s="45"/>
    </row>
    <row r="422" ht="27" spans="1:14">
      <c r="A422" s="45" t="s">
        <v>371</v>
      </c>
      <c r="B422" s="45" t="s">
        <v>372</v>
      </c>
      <c r="C422" s="46">
        <f t="shared" si="178"/>
        <v>80000</v>
      </c>
      <c r="D422" s="47">
        <f t="shared" si="179"/>
        <v>80000</v>
      </c>
      <c r="E422" s="47"/>
      <c r="F422" s="54">
        <v>80000</v>
      </c>
      <c r="G422" s="46">
        <f>SUM(H422:K422)</f>
        <v>0</v>
      </c>
      <c r="H422" s="47"/>
      <c r="I422" s="47"/>
      <c r="J422" s="47"/>
      <c r="K422" s="47"/>
      <c r="L422" s="58"/>
      <c r="M422" s="47">
        <v>20000</v>
      </c>
      <c r="N422" s="45"/>
    </row>
    <row r="423" ht="14.25" spans="1:14">
      <c r="A423" s="45" t="s">
        <v>373</v>
      </c>
      <c r="B423" s="45" t="s">
        <v>374</v>
      </c>
      <c r="C423" s="46">
        <f t="shared" si="178"/>
        <v>54000</v>
      </c>
      <c r="D423" s="47">
        <f t="shared" si="179"/>
        <v>0</v>
      </c>
      <c r="E423" s="47"/>
      <c r="F423" s="47"/>
      <c r="G423" s="46">
        <f>SUM(H423:K423)</f>
        <v>54000</v>
      </c>
      <c r="H423" s="47"/>
      <c r="I423" s="54">
        <v>54000</v>
      </c>
      <c r="J423" s="54"/>
      <c r="K423" s="47"/>
      <c r="L423" s="58"/>
      <c r="M423" s="47"/>
      <c r="N423" s="45"/>
    </row>
    <row r="424" ht="40.5" spans="1:14">
      <c r="A424" s="45" t="s">
        <v>375</v>
      </c>
      <c r="B424" s="45" t="s">
        <v>376</v>
      </c>
      <c r="C424" s="46">
        <f t="shared" si="178"/>
        <v>130000</v>
      </c>
      <c r="D424" s="47">
        <f t="shared" si="179"/>
        <v>130000</v>
      </c>
      <c r="E424" s="47"/>
      <c r="F424" s="54">
        <f>110000+20000</f>
        <v>130000</v>
      </c>
      <c r="G424" s="46">
        <f>SUM(H424:K424)</f>
        <v>0</v>
      </c>
      <c r="H424" s="47"/>
      <c r="I424" s="47"/>
      <c r="J424" s="47"/>
      <c r="K424" s="47"/>
      <c r="L424" s="58"/>
      <c r="M424" s="47">
        <v>30000</v>
      </c>
      <c r="N424" s="45"/>
    </row>
    <row r="425" s="40" customFormat="1" ht="32" customHeight="1" spans="1:15">
      <c r="A425" s="45" t="s">
        <v>377</v>
      </c>
      <c r="B425" s="45" t="s">
        <v>378</v>
      </c>
      <c r="C425" s="46">
        <f t="shared" ref="C425:C431" si="192">SUM(D425,G425)</f>
        <v>0</v>
      </c>
      <c r="D425" s="47">
        <f t="shared" ref="D425:D449" si="193">SUM(E425:F425)</f>
        <v>0</v>
      </c>
      <c r="E425" s="47"/>
      <c r="F425" s="54"/>
      <c r="G425" s="46">
        <f t="shared" ref="G425:G434" si="194">SUM(H425:K425)</f>
        <v>0</v>
      </c>
      <c r="H425" s="47"/>
      <c r="I425" s="47"/>
      <c r="J425" s="47"/>
      <c r="K425" s="47"/>
      <c r="L425" s="58"/>
      <c r="M425" s="47"/>
      <c r="N425" s="45"/>
      <c r="O425"/>
    </row>
    <row r="426" s="40" customFormat="1" ht="32" customHeight="1" spans="1:15">
      <c r="A426" s="45" t="s">
        <v>369</v>
      </c>
      <c r="B426" s="45" t="s">
        <v>379</v>
      </c>
      <c r="C426" s="46">
        <f t="shared" si="192"/>
        <v>1962540</v>
      </c>
      <c r="D426" s="47">
        <f t="shared" si="193"/>
        <v>0</v>
      </c>
      <c r="E426" s="47"/>
      <c r="F426" s="54"/>
      <c r="G426" s="46">
        <f t="shared" si="194"/>
        <v>1962540</v>
      </c>
      <c r="H426" s="47"/>
      <c r="I426" s="47"/>
      <c r="J426" s="54">
        <v>1962540</v>
      </c>
      <c r="K426" s="47"/>
      <c r="L426" s="58"/>
      <c r="M426" s="47"/>
      <c r="N426" s="45"/>
      <c r="O426"/>
    </row>
    <row r="427" s="40" customFormat="1" ht="32" customHeight="1" spans="1:15">
      <c r="A427" s="45" t="s">
        <v>380</v>
      </c>
      <c r="B427" s="45" t="s">
        <v>381</v>
      </c>
      <c r="C427" s="46">
        <f t="shared" si="192"/>
        <v>2482539</v>
      </c>
      <c r="D427" s="47">
        <f t="shared" si="193"/>
        <v>0</v>
      </c>
      <c r="E427" s="47"/>
      <c r="F427" s="54"/>
      <c r="G427" s="46">
        <f t="shared" si="194"/>
        <v>2482539</v>
      </c>
      <c r="H427" s="47"/>
      <c r="I427" s="47"/>
      <c r="J427" s="54">
        <v>2482539</v>
      </c>
      <c r="K427" s="47"/>
      <c r="L427" s="58"/>
      <c r="M427" s="47"/>
      <c r="N427" s="45"/>
      <c r="O427"/>
    </row>
    <row r="428" s="40" customFormat="1" ht="32" customHeight="1" spans="1:15">
      <c r="A428" s="45" t="s">
        <v>382</v>
      </c>
      <c r="B428" s="45" t="s">
        <v>383</v>
      </c>
      <c r="C428" s="46">
        <f t="shared" si="192"/>
        <v>3600000</v>
      </c>
      <c r="D428" s="47">
        <f t="shared" si="193"/>
        <v>0</v>
      </c>
      <c r="E428" s="47"/>
      <c r="F428" s="54"/>
      <c r="G428" s="46">
        <f t="shared" si="194"/>
        <v>3600000</v>
      </c>
      <c r="H428" s="47"/>
      <c r="I428" s="47"/>
      <c r="J428" s="54">
        <v>3600000</v>
      </c>
      <c r="K428" s="47"/>
      <c r="L428" s="58"/>
      <c r="M428" s="47"/>
      <c r="N428" s="45"/>
      <c r="O428"/>
    </row>
    <row r="429" s="40" customFormat="1" ht="32" customHeight="1" spans="1:15">
      <c r="A429" s="45" t="s">
        <v>384</v>
      </c>
      <c r="B429" s="45" t="s">
        <v>385</v>
      </c>
      <c r="C429" s="46">
        <f t="shared" si="192"/>
        <v>32940</v>
      </c>
      <c r="D429" s="47">
        <f t="shared" si="193"/>
        <v>0</v>
      </c>
      <c r="E429" s="47"/>
      <c r="F429" s="54"/>
      <c r="G429" s="46">
        <f t="shared" si="194"/>
        <v>32940</v>
      </c>
      <c r="H429" s="47"/>
      <c r="I429" s="47"/>
      <c r="J429" s="54">
        <v>32940</v>
      </c>
      <c r="K429" s="47"/>
      <c r="L429" s="58"/>
      <c r="M429" s="47"/>
      <c r="N429" s="45"/>
      <c r="O429"/>
    </row>
    <row r="430" s="40" customFormat="1" ht="32" customHeight="1" spans="1:15">
      <c r="A430" s="45" t="s">
        <v>384</v>
      </c>
      <c r="B430" s="45" t="s">
        <v>386</v>
      </c>
      <c r="C430" s="46">
        <f t="shared" si="192"/>
        <v>607200</v>
      </c>
      <c r="D430" s="47">
        <f t="shared" si="193"/>
        <v>0</v>
      </c>
      <c r="E430" s="47"/>
      <c r="F430" s="54"/>
      <c r="G430" s="46">
        <f t="shared" si="194"/>
        <v>607200</v>
      </c>
      <c r="H430" s="47"/>
      <c r="I430" s="47"/>
      <c r="J430" s="54">
        <v>607200</v>
      </c>
      <c r="K430" s="47"/>
      <c r="L430" s="58"/>
      <c r="M430" s="47"/>
      <c r="N430" s="45"/>
      <c r="O430"/>
    </row>
    <row r="431" s="40" customFormat="1" ht="32" customHeight="1" spans="1:15">
      <c r="A431" s="45"/>
      <c r="B431" s="45" t="s">
        <v>387</v>
      </c>
      <c r="C431" s="46"/>
      <c r="D431" s="47">
        <f t="shared" si="193"/>
        <v>0</v>
      </c>
      <c r="E431" s="47"/>
      <c r="F431" s="54"/>
      <c r="G431" s="46">
        <f t="shared" si="194"/>
        <v>400000</v>
      </c>
      <c r="H431" s="47"/>
      <c r="I431" s="47"/>
      <c r="J431" s="54">
        <v>400000</v>
      </c>
      <c r="K431" s="47"/>
      <c r="L431" s="58"/>
      <c r="M431" s="47"/>
      <c r="N431" s="45"/>
      <c r="O431"/>
    </row>
    <row r="432" s="40" customFormat="1" ht="32" customHeight="1" spans="1:15">
      <c r="A432" s="45"/>
      <c r="B432" s="45" t="s">
        <v>388</v>
      </c>
      <c r="C432" s="46"/>
      <c r="D432" s="47">
        <f t="shared" si="193"/>
        <v>0</v>
      </c>
      <c r="E432" s="47"/>
      <c r="F432" s="54"/>
      <c r="G432" s="46">
        <f t="shared" si="194"/>
        <v>219240</v>
      </c>
      <c r="H432" s="47"/>
      <c r="I432" s="47"/>
      <c r="J432" s="54">
        <v>219240</v>
      </c>
      <c r="K432" s="47"/>
      <c r="L432" s="58"/>
      <c r="M432" s="47"/>
      <c r="N432" s="45"/>
      <c r="O432"/>
    </row>
    <row r="433" ht="32" customHeight="1" spans="1:14">
      <c r="A433" s="13" t="s">
        <v>384</v>
      </c>
      <c r="B433" s="13" t="s">
        <v>389</v>
      </c>
      <c r="C433" s="46">
        <f t="shared" ref="C433:C496" si="195">SUM(D433,G433)</f>
        <v>278937</v>
      </c>
      <c r="D433" s="47">
        <f t="shared" si="193"/>
        <v>0</v>
      </c>
      <c r="E433" s="47"/>
      <c r="F433" s="54"/>
      <c r="G433" s="46">
        <f t="shared" si="194"/>
        <v>278937</v>
      </c>
      <c r="H433" s="47"/>
      <c r="I433" s="47"/>
      <c r="J433" s="77">
        <v>278937</v>
      </c>
      <c r="K433" s="47"/>
      <c r="L433" s="58"/>
      <c r="M433" s="47"/>
      <c r="N433" s="45"/>
    </row>
    <row r="434" ht="30" customHeight="1" spans="1:14">
      <c r="A434" s="13" t="s">
        <v>29</v>
      </c>
      <c r="B434" s="13" t="s">
        <v>25</v>
      </c>
      <c r="C434" s="48">
        <f t="shared" si="195"/>
        <v>3443751.45</v>
      </c>
      <c r="D434" s="49">
        <f t="shared" si="193"/>
        <v>3443751.45</v>
      </c>
      <c r="E434" s="50">
        <v>3443751.45</v>
      </c>
      <c r="F434" s="49"/>
      <c r="G434" s="48">
        <f t="shared" si="194"/>
        <v>0</v>
      </c>
      <c r="H434" s="49"/>
      <c r="I434" s="49"/>
      <c r="J434" s="49"/>
      <c r="K434" s="49"/>
      <c r="L434" s="59"/>
      <c r="M434" s="49"/>
      <c r="N434" s="13"/>
    </row>
    <row r="435" ht="27" spans="1:14">
      <c r="A435" s="12"/>
      <c r="B435" s="12" t="s">
        <v>390</v>
      </c>
      <c r="C435" s="42">
        <f t="shared" si="195"/>
        <v>1803574.39</v>
      </c>
      <c r="D435" s="43">
        <f t="shared" si="193"/>
        <v>1803574.39</v>
      </c>
      <c r="E435" s="43">
        <f t="shared" ref="E435:M435" si="196">SUM(E436:E438)</f>
        <v>1743574.39</v>
      </c>
      <c r="F435" s="43">
        <f t="shared" si="196"/>
        <v>60000</v>
      </c>
      <c r="G435" s="42">
        <f t="shared" si="196"/>
        <v>0</v>
      </c>
      <c r="H435" s="43">
        <f t="shared" si="196"/>
        <v>0</v>
      </c>
      <c r="I435" s="43">
        <f t="shared" si="196"/>
        <v>0</v>
      </c>
      <c r="J435" s="43">
        <f t="shared" si="196"/>
        <v>0</v>
      </c>
      <c r="K435" s="43">
        <f t="shared" si="196"/>
        <v>0</v>
      </c>
      <c r="L435" s="43">
        <f t="shared" si="196"/>
        <v>0</v>
      </c>
      <c r="M435" s="43">
        <f t="shared" si="196"/>
        <v>16000</v>
      </c>
      <c r="N435" s="12"/>
    </row>
    <row r="436" spans="1:14">
      <c r="A436" s="45" t="s">
        <v>391</v>
      </c>
      <c r="B436" s="45" t="s">
        <v>392</v>
      </c>
      <c r="C436" s="46">
        <f t="shared" si="195"/>
        <v>20000</v>
      </c>
      <c r="D436" s="47">
        <f t="shared" si="193"/>
        <v>20000</v>
      </c>
      <c r="E436" s="47"/>
      <c r="F436" s="47">
        <v>20000</v>
      </c>
      <c r="G436" s="46">
        <f t="shared" ref="G436:G438" si="197">SUM(H436:K436)</f>
        <v>0</v>
      </c>
      <c r="H436" s="47"/>
      <c r="I436" s="47"/>
      <c r="J436" s="47"/>
      <c r="K436" s="47"/>
      <c r="L436" s="58"/>
      <c r="M436" s="47">
        <v>8000</v>
      </c>
      <c r="N436" s="45"/>
    </row>
    <row r="437" spans="1:14">
      <c r="A437" s="45" t="s">
        <v>391</v>
      </c>
      <c r="B437" s="45" t="s">
        <v>24</v>
      </c>
      <c r="C437" s="46">
        <f t="shared" si="195"/>
        <v>40000</v>
      </c>
      <c r="D437" s="47">
        <f t="shared" si="193"/>
        <v>40000</v>
      </c>
      <c r="E437" s="47"/>
      <c r="F437" s="47">
        <v>40000</v>
      </c>
      <c r="G437" s="46">
        <f t="shared" si="197"/>
        <v>0</v>
      </c>
      <c r="H437" s="47"/>
      <c r="I437" s="47"/>
      <c r="J437" s="47"/>
      <c r="K437" s="47"/>
      <c r="L437" s="58"/>
      <c r="M437" s="87">
        <v>8000</v>
      </c>
      <c r="N437" s="45"/>
    </row>
    <row r="438" spans="1:14">
      <c r="A438" s="13" t="s">
        <v>391</v>
      </c>
      <c r="B438" s="13" t="s">
        <v>25</v>
      </c>
      <c r="C438" s="48">
        <f t="shared" si="195"/>
        <v>1743574.39</v>
      </c>
      <c r="D438" s="49">
        <f t="shared" si="193"/>
        <v>1743574.39</v>
      </c>
      <c r="E438" s="50">
        <v>1743574.39</v>
      </c>
      <c r="F438" s="49"/>
      <c r="G438" s="48">
        <f t="shared" si="197"/>
        <v>0</v>
      </c>
      <c r="H438" s="49"/>
      <c r="I438" s="49"/>
      <c r="J438" s="49"/>
      <c r="K438" s="49"/>
      <c r="L438" s="59"/>
      <c r="M438" s="49"/>
      <c r="N438" s="13"/>
    </row>
    <row r="439" spans="1:14">
      <c r="A439" s="12"/>
      <c r="B439" s="12" t="s">
        <v>393</v>
      </c>
      <c r="C439" s="42">
        <f t="shared" si="195"/>
        <v>3648568.89</v>
      </c>
      <c r="D439" s="43">
        <f t="shared" si="193"/>
        <v>3648568.89</v>
      </c>
      <c r="E439" s="43">
        <f t="shared" ref="E439:M439" si="198">SUM(E440:E444)</f>
        <v>3251068.89</v>
      </c>
      <c r="F439" s="43">
        <f t="shared" si="198"/>
        <v>397500</v>
      </c>
      <c r="G439" s="42">
        <f t="shared" si="198"/>
        <v>0</v>
      </c>
      <c r="H439" s="43">
        <f t="shared" si="198"/>
        <v>0</v>
      </c>
      <c r="I439" s="43">
        <f t="shared" si="198"/>
        <v>0</v>
      </c>
      <c r="J439" s="43">
        <f t="shared" si="198"/>
        <v>0</v>
      </c>
      <c r="K439" s="43">
        <f t="shared" si="198"/>
        <v>0</v>
      </c>
      <c r="L439" s="8">
        <f t="shared" si="198"/>
        <v>0</v>
      </c>
      <c r="M439" s="43">
        <f t="shared" si="198"/>
        <v>0</v>
      </c>
      <c r="N439" s="12"/>
    </row>
    <row r="440" ht="14.25" spans="1:14">
      <c r="A440" s="45" t="s">
        <v>394</v>
      </c>
      <c r="B440" s="54" t="s">
        <v>395</v>
      </c>
      <c r="C440" s="46">
        <f t="shared" si="195"/>
        <v>120000</v>
      </c>
      <c r="D440" s="47">
        <f t="shared" si="193"/>
        <v>120000</v>
      </c>
      <c r="E440" s="47"/>
      <c r="F440" s="54">
        <v>120000</v>
      </c>
      <c r="G440" s="46">
        <f t="shared" ref="G440:G444" si="199">SUM(H440:K440)</f>
        <v>0</v>
      </c>
      <c r="H440" s="47"/>
      <c r="I440" s="47"/>
      <c r="J440" s="47"/>
      <c r="K440" s="47"/>
      <c r="L440" s="58"/>
      <c r="M440" s="47"/>
      <c r="N440" s="45"/>
    </row>
    <row r="441" ht="14.25" spans="1:14">
      <c r="A441" s="45" t="s">
        <v>394</v>
      </c>
      <c r="B441" s="45" t="s">
        <v>396</v>
      </c>
      <c r="C441" s="46">
        <f t="shared" si="195"/>
        <v>80000</v>
      </c>
      <c r="D441" s="47">
        <f t="shared" si="193"/>
        <v>80000</v>
      </c>
      <c r="E441" s="47"/>
      <c r="F441" s="54">
        <v>80000</v>
      </c>
      <c r="G441" s="46">
        <f t="shared" si="199"/>
        <v>0</v>
      </c>
      <c r="H441" s="47"/>
      <c r="I441" s="47"/>
      <c r="J441" s="47"/>
      <c r="K441" s="47"/>
      <c r="L441" s="58"/>
      <c r="M441" s="47"/>
      <c r="N441" s="45"/>
    </row>
    <row r="442" ht="14.25" spans="1:14">
      <c r="A442" s="45" t="s">
        <v>394</v>
      </c>
      <c r="B442" s="45" t="s">
        <v>397</v>
      </c>
      <c r="C442" s="46">
        <f t="shared" si="195"/>
        <v>120000</v>
      </c>
      <c r="D442" s="47">
        <f t="shared" si="193"/>
        <v>120000</v>
      </c>
      <c r="E442" s="47"/>
      <c r="F442" s="54">
        <v>120000</v>
      </c>
      <c r="G442" s="46">
        <f t="shared" si="199"/>
        <v>0</v>
      </c>
      <c r="H442" s="47"/>
      <c r="I442" s="47"/>
      <c r="J442" s="47"/>
      <c r="K442" s="47"/>
      <c r="L442" s="58"/>
      <c r="M442" s="47"/>
      <c r="N442" s="45"/>
    </row>
    <row r="443" spans="1:14">
      <c r="A443" s="45" t="s">
        <v>394</v>
      </c>
      <c r="B443" s="45" t="s">
        <v>24</v>
      </c>
      <c r="C443" s="46">
        <f t="shared" si="195"/>
        <v>77500</v>
      </c>
      <c r="D443" s="47">
        <f t="shared" si="193"/>
        <v>77500</v>
      </c>
      <c r="E443" s="47"/>
      <c r="F443" s="47">
        <v>77500</v>
      </c>
      <c r="G443" s="46">
        <f t="shared" si="199"/>
        <v>0</v>
      </c>
      <c r="H443" s="47"/>
      <c r="I443" s="47"/>
      <c r="J443" s="47"/>
      <c r="K443" s="47"/>
      <c r="L443" s="58"/>
      <c r="M443" s="47"/>
      <c r="N443" s="45"/>
    </row>
    <row r="444" spans="1:14">
      <c r="A444" s="13" t="s">
        <v>394</v>
      </c>
      <c r="B444" s="13" t="s">
        <v>25</v>
      </c>
      <c r="C444" s="48">
        <f t="shared" si="195"/>
        <v>3251068.89</v>
      </c>
      <c r="D444" s="49">
        <f t="shared" si="193"/>
        <v>3251068.89</v>
      </c>
      <c r="E444" s="50">
        <v>3251068.89</v>
      </c>
      <c r="F444" s="49"/>
      <c r="G444" s="48">
        <f t="shared" si="199"/>
        <v>0</v>
      </c>
      <c r="H444" s="49"/>
      <c r="I444" s="49"/>
      <c r="J444" s="49"/>
      <c r="K444" s="49"/>
      <c r="L444" s="59"/>
      <c r="M444" s="49"/>
      <c r="N444" s="13"/>
    </row>
    <row r="445" spans="1:14">
      <c r="A445" s="12"/>
      <c r="B445" s="12" t="s">
        <v>398</v>
      </c>
      <c r="C445" s="42">
        <f t="shared" si="195"/>
        <v>20503880.23</v>
      </c>
      <c r="D445" s="43">
        <f t="shared" si="193"/>
        <v>20203880.23</v>
      </c>
      <c r="E445" s="43">
        <f t="shared" ref="E445:M445" si="200">SUM(E446:E447)</f>
        <v>20203880.23</v>
      </c>
      <c r="F445" s="43">
        <f t="shared" si="200"/>
        <v>0</v>
      </c>
      <c r="G445" s="42">
        <f t="shared" si="200"/>
        <v>300000</v>
      </c>
      <c r="H445" s="43">
        <f t="shared" si="200"/>
        <v>0</v>
      </c>
      <c r="I445" s="43">
        <f t="shared" si="200"/>
        <v>300000</v>
      </c>
      <c r="J445" s="43">
        <f t="shared" si="200"/>
        <v>0</v>
      </c>
      <c r="K445" s="43">
        <f t="shared" si="200"/>
        <v>0</v>
      </c>
      <c r="L445" s="43">
        <f t="shared" si="200"/>
        <v>0</v>
      </c>
      <c r="M445" s="43">
        <f t="shared" si="200"/>
        <v>200000</v>
      </c>
      <c r="N445" s="12"/>
    </row>
    <row r="446" spans="1:14">
      <c r="A446" s="45" t="s">
        <v>399</v>
      </c>
      <c r="B446" s="45" t="s">
        <v>358</v>
      </c>
      <c r="C446" s="46">
        <f t="shared" si="195"/>
        <v>300000</v>
      </c>
      <c r="D446" s="47">
        <f t="shared" si="193"/>
        <v>0</v>
      </c>
      <c r="E446" s="47"/>
      <c r="F446" s="47"/>
      <c r="G446" s="46">
        <f t="shared" ref="G446:G449" si="201">SUM(H446:K446)</f>
        <v>300000</v>
      </c>
      <c r="H446" s="47"/>
      <c r="I446" s="47">
        <v>300000</v>
      </c>
      <c r="J446" s="47"/>
      <c r="K446" s="47"/>
      <c r="L446" s="58"/>
      <c r="M446" s="47">
        <v>200000</v>
      </c>
      <c r="N446" s="45"/>
    </row>
    <row r="447" spans="1:14">
      <c r="A447" s="13" t="s">
        <v>399</v>
      </c>
      <c r="B447" s="13" t="s">
        <v>25</v>
      </c>
      <c r="C447" s="48">
        <f t="shared" si="195"/>
        <v>20203880.23</v>
      </c>
      <c r="D447" s="49">
        <f t="shared" si="193"/>
        <v>20203880.23</v>
      </c>
      <c r="E447" s="50">
        <v>20203880.23</v>
      </c>
      <c r="F447" s="49"/>
      <c r="G447" s="48">
        <f t="shared" si="201"/>
        <v>0</v>
      </c>
      <c r="H447" s="49"/>
      <c r="I447" s="49"/>
      <c r="J447" s="49"/>
      <c r="K447" s="49"/>
      <c r="L447" s="59"/>
      <c r="M447" s="49"/>
      <c r="N447" s="13"/>
    </row>
    <row r="448" spans="1:14">
      <c r="A448" s="12"/>
      <c r="B448" s="12" t="s">
        <v>400</v>
      </c>
      <c r="C448" s="42">
        <f t="shared" si="195"/>
        <v>2690523.06</v>
      </c>
      <c r="D448" s="43">
        <f t="shared" si="193"/>
        <v>2690523.06</v>
      </c>
      <c r="E448" s="43">
        <f t="shared" ref="E448:M448" si="202">SUM(E449)</f>
        <v>2690523.06</v>
      </c>
      <c r="F448" s="43">
        <f t="shared" si="202"/>
        <v>0</v>
      </c>
      <c r="G448" s="42">
        <f t="shared" si="202"/>
        <v>0</v>
      </c>
      <c r="H448" s="43">
        <f t="shared" si="202"/>
        <v>0</v>
      </c>
      <c r="I448" s="43">
        <f t="shared" si="202"/>
        <v>0</v>
      </c>
      <c r="J448" s="43">
        <f t="shared" si="202"/>
        <v>0</v>
      </c>
      <c r="K448" s="43">
        <f t="shared" si="202"/>
        <v>0</v>
      </c>
      <c r="L448" s="8">
        <f t="shared" si="202"/>
        <v>0</v>
      </c>
      <c r="M448" s="43">
        <f t="shared" si="202"/>
        <v>0</v>
      </c>
      <c r="N448" s="12"/>
    </row>
    <row r="449" spans="1:14">
      <c r="A449" s="13" t="s">
        <v>401</v>
      </c>
      <c r="B449" s="13" t="s">
        <v>25</v>
      </c>
      <c r="C449" s="48">
        <f t="shared" si="195"/>
        <v>2690523.06</v>
      </c>
      <c r="D449" s="49">
        <f t="shared" si="193"/>
        <v>2690523.06</v>
      </c>
      <c r="E449" s="50">
        <v>2690523.06</v>
      </c>
      <c r="F449" s="49"/>
      <c r="G449" s="48">
        <f t="shared" si="201"/>
        <v>0</v>
      </c>
      <c r="H449" s="49"/>
      <c r="I449" s="49"/>
      <c r="J449" s="49"/>
      <c r="K449" s="49"/>
      <c r="L449" s="59"/>
      <c r="M449" s="49"/>
      <c r="N449" s="13"/>
    </row>
    <row r="450" ht="27" spans="1:14">
      <c r="A450" s="12"/>
      <c r="B450" s="12" t="s">
        <v>402</v>
      </c>
      <c r="C450" s="42">
        <f t="shared" si="195"/>
        <v>723409.34</v>
      </c>
      <c r="D450" s="43">
        <f t="shared" ref="D450:D480" si="203">SUM(E450:F450)</f>
        <v>723409.34</v>
      </c>
      <c r="E450" s="43">
        <f t="shared" ref="E450:K450" si="204">SUM(E451)</f>
        <v>723409.34</v>
      </c>
      <c r="F450" s="43">
        <f t="shared" si="204"/>
        <v>0</v>
      </c>
      <c r="G450" s="42">
        <f t="shared" si="204"/>
        <v>0</v>
      </c>
      <c r="H450" s="43">
        <f t="shared" si="204"/>
        <v>0</v>
      </c>
      <c r="I450" s="43">
        <f t="shared" si="204"/>
        <v>0</v>
      </c>
      <c r="J450" s="43">
        <f t="shared" si="204"/>
        <v>0</v>
      </c>
      <c r="K450" s="43">
        <f t="shared" si="204"/>
        <v>0</v>
      </c>
      <c r="L450" s="8"/>
      <c r="M450" s="43"/>
      <c r="N450" s="12"/>
    </row>
    <row r="451" spans="1:14">
      <c r="A451" s="13" t="s">
        <v>401</v>
      </c>
      <c r="B451" s="13" t="s">
        <v>25</v>
      </c>
      <c r="C451" s="48">
        <f t="shared" si="195"/>
        <v>723409.34</v>
      </c>
      <c r="D451" s="49">
        <f t="shared" si="203"/>
        <v>723409.34</v>
      </c>
      <c r="E451" s="50">
        <v>723409.34</v>
      </c>
      <c r="F451" s="49"/>
      <c r="G451" s="48">
        <f t="shared" ref="G451:G455" si="205">SUM(H451:K451)</f>
        <v>0</v>
      </c>
      <c r="H451" s="49"/>
      <c r="I451" s="49"/>
      <c r="J451" s="49"/>
      <c r="K451" s="49"/>
      <c r="L451" s="59"/>
      <c r="M451" s="49"/>
      <c r="N451" s="13"/>
    </row>
    <row r="452" spans="1:14">
      <c r="A452" s="12"/>
      <c r="B452" s="12" t="s">
        <v>403</v>
      </c>
      <c r="C452" s="42">
        <f t="shared" si="195"/>
        <v>1035387.74</v>
      </c>
      <c r="D452" s="43">
        <f t="shared" si="203"/>
        <v>1035387.74</v>
      </c>
      <c r="E452" s="43">
        <f t="shared" ref="E452:K452" si="206">SUM(E453)</f>
        <v>1035387.74</v>
      </c>
      <c r="F452" s="43">
        <f t="shared" si="206"/>
        <v>0</v>
      </c>
      <c r="G452" s="42">
        <f t="shared" si="206"/>
        <v>0</v>
      </c>
      <c r="H452" s="43">
        <f t="shared" si="206"/>
        <v>0</v>
      </c>
      <c r="I452" s="43">
        <f t="shared" si="206"/>
        <v>0</v>
      </c>
      <c r="J452" s="43">
        <f t="shared" si="206"/>
        <v>0</v>
      </c>
      <c r="K452" s="43">
        <f t="shared" si="206"/>
        <v>0</v>
      </c>
      <c r="L452" s="8"/>
      <c r="M452" s="43"/>
      <c r="N452" s="12"/>
    </row>
    <row r="453" spans="1:14">
      <c r="A453" s="13" t="s">
        <v>401</v>
      </c>
      <c r="B453" s="13" t="s">
        <v>25</v>
      </c>
      <c r="C453" s="48">
        <f t="shared" si="195"/>
        <v>1035387.74</v>
      </c>
      <c r="D453" s="49">
        <f t="shared" si="203"/>
        <v>1035387.74</v>
      </c>
      <c r="E453" s="50">
        <v>1035387.74</v>
      </c>
      <c r="F453" s="49"/>
      <c r="G453" s="48">
        <f t="shared" si="205"/>
        <v>0</v>
      </c>
      <c r="H453" s="49"/>
      <c r="I453" s="49"/>
      <c r="J453" s="49"/>
      <c r="K453" s="49"/>
      <c r="L453" s="59"/>
      <c r="M453" s="49"/>
      <c r="N453" s="13"/>
    </row>
    <row r="454" spans="1:14">
      <c r="A454" s="12"/>
      <c r="B454" s="12" t="s">
        <v>404</v>
      </c>
      <c r="C454" s="42">
        <f t="shared" si="195"/>
        <v>3341860.32</v>
      </c>
      <c r="D454" s="43">
        <f t="shared" si="203"/>
        <v>3341860.32</v>
      </c>
      <c r="E454" s="43">
        <f t="shared" ref="E454:K454" si="207">SUM(E455)</f>
        <v>3341860.32</v>
      </c>
      <c r="F454" s="43">
        <f t="shared" si="207"/>
        <v>0</v>
      </c>
      <c r="G454" s="42">
        <f t="shared" si="207"/>
        <v>0</v>
      </c>
      <c r="H454" s="43">
        <f t="shared" si="207"/>
        <v>0</v>
      </c>
      <c r="I454" s="43">
        <f t="shared" si="207"/>
        <v>0</v>
      </c>
      <c r="J454" s="43">
        <f t="shared" si="207"/>
        <v>0</v>
      </c>
      <c r="K454" s="43">
        <f t="shared" si="207"/>
        <v>0</v>
      </c>
      <c r="L454" s="8"/>
      <c r="M454" s="43"/>
      <c r="N454" s="12"/>
    </row>
    <row r="455" spans="1:14">
      <c r="A455" s="13" t="s">
        <v>401</v>
      </c>
      <c r="B455" s="13" t="s">
        <v>25</v>
      </c>
      <c r="C455" s="48">
        <f t="shared" si="195"/>
        <v>3341860.32</v>
      </c>
      <c r="D455" s="49">
        <f t="shared" si="203"/>
        <v>3341860.32</v>
      </c>
      <c r="E455" s="50">
        <v>3341860.32</v>
      </c>
      <c r="F455" s="49"/>
      <c r="G455" s="48">
        <f t="shared" si="205"/>
        <v>0</v>
      </c>
      <c r="H455" s="49"/>
      <c r="I455" s="49"/>
      <c r="J455" s="49"/>
      <c r="K455" s="49"/>
      <c r="L455" s="59"/>
      <c r="M455" s="49"/>
      <c r="N455" s="13"/>
    </row>
    <row r="456" spans="1:14">
      <c r="A456" s="12"/>
      <c r="B456" s="12" t="s">
        <v>405</v>
      </c>
      <c r="C456" s="42">
        <f t="shared" si="195"/>
        <v>1290459.71</v>
      </c>
      <c r="D456" s="43">
        <f t="shared" si="203"/>
        <v>1290459.71</v>
      </c>
      <c r="E456" s="43">
        <f t="shared" ref="E456:K456" si="208">SUM(E457)</f>
        <v>1290459.71</v>
      </c>
      <c r="F456" s="43">
        <f t="shared" si="208"/>
        <v>0</v>
      </c>
      <c r="G456" s="42">
        <f t="shared" si="208"/>
        <v>0</v>
      </c>
      <c r="H456" s="43">
        <f t="shared" si="208"/>
        <v>0</v>
      </c>
      <c r="I456" s="43">
        <f t="shared" si="208"/>
        <v>0</v>
      </c>
      <c r="J456" s="43">
        <f t="shared" si="208"/>
        <v>0</v>
      </c>
      <c r="K456" s="43">
        <f t="shared" si="208"/>
        <v>0</v>
      </c>
      <c r="L456" s="8"/>
      <c r="M456" s="43"/>
      <c r="N456" s="12"/>
    </row>
    <row r="457" spans="1:14">
      <c r="A457" s="13" t="s">
        <v>401</v>
      </c>
      <c r="B457" s="13" t="s">
        <v>25</v>
      </c>
      <c r="C457" s="48">
        <f t="shared" si="195"/>
        <v>1290459.71</v>
      </c>
      <c r="D457" s="49">
        <f t="shared" si="203"/>
        <v>1290459.71</v>
      </c>
      <c r="E457" s="50">
        <v>1290459.71</v>
      </c>
      <c r="F457" s="49"/>
      <c r="G457" s="48">
        <f t="shared" ref="G457:G461" si="209">SUM(H457:K457)</f>
        <v>0</v>
      </c>
      <c r="H457" s="49"/>
      <c r="I457" s="49"/>
      <c r="J457" s="49"/>
      <c r="K457" s="49"/>
      <c r="L457" s="59"/>
      <c r="M457" s="49"/>
      <c r="N457" s="13"/>
    </row>
    <row r="458" spans="1:14">
      <c r="A458" s="12"/>
      <c r="B458" s="12" t="s">
        <v>406</v>
      </c>
      <c r="C458" s="42">
        <f t="shared" si="195"/>
        <v>1987923.91</v>
      </c>
      <c r="D458" s="43">
        <f t="shared" si="203"/>
        <v>1987923.91</v>
      </c>
      <c r="E458" s="43">
        <f t="shared" ref="E458:K458" si="210">SUM(E459)</f>
        <v>1987923.91</v>
      </c>
      <c r="F458" s="43">
        <f t="shared" si="210"/>
        <v>0</v>
      </c>
      <c r="G458" s="42">
        <f t="shared" si="210"/>
        <v>0</v>
      </c>
      <c r="H458" s="43">
        <f t="shared" si="210"/>
        <v>0</v>
      </c>
      <c r="I458" s="43">
        <f t="shared" si="210"/>
        <v>0</v>
      </c>
      <c r="J458" s="43">
        <f t="shared" si="210"/>
        <v>0</v>
      </c>
      <c r="K458" s="43">
        <f t="shared" si="210"/>
        <v>0</v>
      </c>
      <c r="L458" s="8"/>
      <c r="M458" s="43"/>
      <c r="N458" s="12"/>
    </row>
    <row r="459" spans="1:14">
      <c r="A459" s="13" t="s">
        <v>401</v>
      </c>
      <c r="B459" s="13" t="s">
        <v>25</v>
      </c>
      <c r="C459" s="48">
        <f t="shared" si="195"/>
        <v>1987923.91</v>
      </c>
      <c r="D459" s="49">
        <f t="shared" si="203"/>
        <v>1987923.91</v>
      </c>
      <c r="E459" s="50">
        <v>1987923.91</v>
      </c>
      <c r="F459" s="49"/>
      <c r="G459" s="48">
        <f t="shared" si="209"/>
        <v>0</v>
      </c>
      <c r="H459" s="49"/>
      <c r="I459" s="49"/>
      <c r="J459" s="49"/>
      <c r="K459" s="49"/>
      <c r="L459" s="59"/>
      <c r="M459" s="49"/>
      <c r="N459" s="13"/>
    </row>
    <row r="460" spans="1:14">
      <c r="A460" s="12"/>
      <c r="B460" s="12" t="s">
        <v>407</v>
      </c>
      <c r="C460" s="42">
        <f t="shared" si="195"/>
        <v>2272932.9</v>
      </c>
      <c r="D460" s="43">
        <f t="shared" si="203"/>
        <v>2272932.9</v>
      </c>
      <c r="E460" s="43">
        <f t="shared" ref="E460:K460" si="211">SUM(E461)</f>
        <v>2272932.9</v>
      </c>
      <c r="F460" s="43">
        <f t="shared" si="211"/>
        <v>0</v>
      </c>
      <c r="G460" s="42">
        <f t="shared" si="211"/>
        <v>0</v>
      </c>
      <c r="H460" s="43">
        <f t="shared" si="211"/>
        <v>0</v>
      </c>
      <c r="I460" s="43">
        <f t="shared" si="211"/>
        <v>0</v>
      </c>
      <c r="J460" s="43">
        <f t="shared" si="211"/>
        <v>0</v>
      </c>
      <c r="K460" s="43">
        <f t="shared" si="211"/>
        <v>0</v>
      </c>
      <c r="L460" s="8"/>
      <c r="M460" s="43"/>
      <c r="N460" s="12"/>
    </row>
    <row r="461" spans="1:14">
      <c r="A461" s="13" t="s">
        <v>401</v>
      </c>
      <c r="B461" s="13" t="s">
        <v>25</v>
      </c>
      <c r="C461" s="48">
        <f t="shared" si="195"/>
        <v>2272932.9</v>
      </c>
      <c r="D461" s="49">
        <f t="shared" si="203"/>
        <v>2272932.9</v>
      </c>
      <c r="E461" s="50">
        <v>2272932.9</v>
      </c>
      <c r="F461" s="49"/>
      <c r="G461" s="48">
        <f t="shared" si="209"/>
        <v>0</v>
      </c>
      <c r="H461" s="49"/>
      <c r="I461" s="49"/>
      <c r="J461" s="49"/>
      <c r="K461" s="49"/>
      <c r="L461" s="59"/>
      <c r="M461" s="49"/>
      <c r="N461" s="13"/>
    </row>
    <row r="462" spans="1:14">
      <c r="A462" s="12"/>
      <c r="B462" s="12" t="s">
        <v>408</v>
      </c>
      <c r="C462" s="42">
        <f t="shared" si="195"/>
        <v>1793054.65</v>
      </c>
      <c r="D462" s="43">
        <f t="shared" si="203"/>
        <v>1793054.65</v>
      </c>
      <c r="E462" s="43">
        <f t="shared" ref="E462:K462" si="212">SUM(E463)</f>
        <v>1793054.65</v>
      </c>
      <c r="F462" s="43">
        <f t="shared" si="212"/>
        <v>0</v>
      </c>
      <c r="G462" s="42">
        <f t="shared" si="212"/>
        <v>0</v>
      </c>
      <c r="H462" s="43">
        <f t="shared" si="212"/>
        <v>0</v>
      </c>
      <c r="I462" s="43">
        <f t="shared" si="212"/>
        <v>0</v>
      </c>
      <c r="J462" s="43">
        <f t="shared" si="212"/>
        <v>0</v>
      </c>
      <c r="K462" s="43">
        <f t="shared" si="212"/>
        <v>0</v>
      </c>
      <c r="L462" s="8"/>
      <c r="M462" s="43"/>
      <c r="N462" s="12"/>
    </row>
    <row r="463" spans="1:14">
      <c r="A463" s="13" t="s">
        <v>401</v>
      </c>
      <c r="B463" s="13" t="s">
        <v>25</v>
      </c>
      <c r="C463" s="48">
        <f t="shared" si="195"/>
        <v>1793054.65</v>
      </c>
      <c r="D463" s="49">
        <f t="shared" si="203"/>
        <v>1793054.65</v>
      </c>
      <c r="E463" s="50">
        <v>1793054.65</v>
      </c>
      <c r="F463" s="49"/>
      <c r="G463" s="48">
        <f t="shared" ref="G463:G467" si="213">SUM(H463:K463)</f>
        <v>0</v>
      </c>
      <c r="H463" s="49"/>
      <c r="I463" s="49"/>
      <c r="J463" s="49"/>
      <c r="K463" s="49"/>
      <c r="L463" s="59"/>
      <c r="M463" s="49"/>
      <c r="N463" s="13"/>
    </row>
    <row r="464" spans="1:14">
      <c r="A464" s="12"/>
      <c r="B464" s="12" t="s">
        <v>409</v>
      </c>
      <c r="C464" s="42">
        <f t="shared" si="195"/>
        <v>598096.93</v>
      </c>
      <c r="D464" s="43">
        <f t="shared" si="203"/>
        <v>598096.93</v>
      </c>
      <c r="E464" s="43">
        <f t="shared" ref="E464:M464" si="214">SUM(E465)</f>
        <v>598096.93</v>
      </c>
      <c r="F464" s="43">
        <f t="shared" si="214"/>
        <v>0</v>
      </c>
      <c r="G464" s="42">
        <f t="shared" si="214"/>
        <v>0</v>
      </c>
      <c r="H464" s="43">
        <f t="shared" si="214"/>
        <v>0</v>
      </c>
      <c r="I464" s="43">
        <f t="shared" si="214"/>
        <v>0</v>
      </c>
      <c r="J464" s="43">
        <f t="shared" si="214"/>
        <v>0</v>
      </c>
      <c r="K464" s="43">
        <f t="shared" si="214"/>
        <v>0</v>
      </c>
      <c r="L464" s="8">
        <f t="shared" si="214"/>
        <v>0</v>
      </c>
      <c r="M464" s="43">
        <f t="shared" si="214"/>
        <v>0</v>
      </c>
      <c r="N464" s="12"/>
    </row>
    <row r="465" spans="1:14">
      <c r="A465" s="13" t="s">
        <v>401</v>
      </c>
      <c r="B465" s="13" t="s">
        <v>25</v>
      </c>
      <c r="C465" s="48">
        <f t="shared" si="195"/>
        <v>598096.93</v>
      </c>
      <c r="D465" s="49">
        <f t="shared" si="203"/>
        <v>598096.93</v>
      </c>
      <c r="E465" s="50">
        <v>598096.93</v>
      </c>
      <c r="F465" s="49"/>
      <c r="G465" s="48">
        <f t="shared" si="213"/>
        <v>0</v>
      </c>
      <c r="H465" s="49"/>
      <c r="I465" s="49"/>
      <c r="J465" s="49"/>
      <c r="K465" s="49"/>
      <c r="L465" s="59"/>
      <c r="M465" s="49"/>
      <c r="N465" s="13"/>
    </row>
    <row r="466" spans="1:14">
      <c r="A466" s="12"/>
      <c r="B466" s="12" t="s">
        <v>410</v>
      </c>
      <c r="C466" s="42">
        <f t="shared" si="195"/>
        <v>460241.02</v>
      </c>
      <c r="D466" s="43">
        <f t="shared" si="203"/>
        <v>460241.02</v>
      </c>
      <c r="E466" s="43">
        <f t="shared" ref="E466:K466" si="215">SUM(E467)</f>
        <v>460241.02</v>
      </c>
      <c r="F466" s="43">
        <f t="shared" si="215"/>
        <v>0</v>
      </c>
      <c r="G466" s="42">
        <f t="shared" si="215"/>
        <v>0</v>
      </c>
      <c r="H466" s="43">
        <f t="shared" si="215"/>
        <v>0</v>
      </c>
      <c r="I466" s="43">
        <f t="shared" si="215"/>
        <v>0</v>
      </c>
      <c r="J466" s="43">
        <f t="shared" si="215"/>
        <v>0</v>
      </c>
      <c r="K466" s="43">
        <f t="shared" si="215"/>
        <v>0</v>
      </c>
      <c r="L466" s="8"/>
      <c r="M466" s="43"/>
      <c r="N466" s="12"/>
    </row>
    <row r="467" spans="1:14">
      <c r="A467" s="13" t="s">
        <v>401</v>
      </c>
      <c r="B467" s="13" t="s">
        <v>25</v>
      </c>
      <c r="C467" s="48">
        <f t="shared" si="195"/>
        <v>460241.02</v>
      </c>
      <c r="D467" s="49">
        <f t="shared" si="203"/>
        <v>460241.02</v>
      </c>
      <c r="E467" s="50">
        <v>460241.02</v>
      </c>
      <c r="F467" s="49"/>
      <c r="G467" s="48">
        <f t="shared" si="213"/>
        <v>0</v>
      </c>
      <c r="H467" s="49"/>
      <c r="I467" s="49"/>
      <c r="J467" s="49"/>
      <c r="K467" s="49"/>
      <c r="L467" s="59"/>
      <c r="M467" s="49"/>
      <c r="N467" s="13"/>
    </row>
    <row r="468" spans="1:14">
      <c r="A468" s="12"/>
      <c r="B468" s="12" t="s">
        <v>411</v>
      </c>
      <c r="C468" s="42">
        <f t="shared" si="195"/>
        <v>776813.89</v>
      </c>
      <c r="D468" s="43">
        <f t="shared" si="203"/>
        <v>776813.89</v>
      </c>
      <c r="E468" s="43">
        <f t="shared" ref="E468:K468" si="216">SUM(E469)</f>
        <v>776813.89</v>
      </c>
      <c r="F468" s="43">
        <f t="shared" si="216"/>
        <v>0</v>
      </c>
      <c r="G468" s="42">
        <f t="shared" si="216"/>
        <v>0</v>
      </c>
      <c r="H468" s="43">
        <f t="shared" si="216"/>
        <v>0</v>
      </c>
      <c r="I468" s="43">
        <f t="shared" si="216"/>
        <v>0</v>
      </c>
      <c r="J468" s="43">
        <f t="shared" si="216"/>
        <v>0</v>
      </c>
      <c r="K468" s="43">
        <f t="shared" si="216"/>
        <v>0</v>
      </c>
      <c r="L468" s="8"/>
      <c r="M468" s="43"/>
      <c r="N468" s="12"/>
    </row>
    <row r="469" spans="1:14">
      <c r="A469" s="13" t="s">
        <v>401</v>
      </c>
      <c r="B469" s="13" t="s">
        <v>25</v>
      </c>
      <c r="C469" s="48">
        <f t="shared" si="195"/>
        <v>776813.89</v>
      </c>
      <c r="D469" s="49">
        <f t="shared" si="203"/>
        <v>776813.89</v>
      </c>
      <c r="E469" s="50">
        <v>776813.89</v>
      </c>
      <c r="F469" s="49"/>
      <c r="G469" s="48">
        <f t="shared" ref="G469:G474" si="217">SUM(H469:K469)</f>
        <v>0</v>
      </c>
      <c r="H469" s="49"/>
      <c r="I469" s="49"/>
      <c r="J469" s="49"/>
      <c r="K469" s="49"/>
      <c r="L469" s="59"/>
      <c r="M469" s="49"/>
      <c r="N469" s="13"/>
    </row>
    <row r="470" spans="1:14">
      <c r="A470" s="12"/>
      <c r="B470" s="12" t="s">
        <v>412</v>
      </c>
      <c r="C470" s="42">
        <f t="shared" si="195"/>
        <v>1019896.91</v>
      </c>
      <c r="D470" s="43">
        <f t="shared" si="203"/>
        <v>1019896.91</v>
      </c>
      <c r="E470" s="43">
        <f t="shared" ref="E470:K470" si="218">SUM(E471)</f>
        <v>1019896.91</v>
      </c>
      <c r="F470" s="43">
        <f t="shared" si="218"/>
        <v>0</v>
      </c>
      <c r="G470" s="42">
        <f t="shared" si="218"/>
        <v>0</v>
      </c>
      <c r="H470" s="43">
        <f t="shared" si="218"/>
        <v>0</v>
      </c>
      <c r="I470" s="43">
        <f t="shared" si="218"/>
        <v>0</v>
      </c>
      <c r="J470" s="43">
        <f t="shared" si="218"/>
        <v>0</v>
      </c>
      <c r="K470" s="43">
        <f t="shared" si="218"/>
        <v>0</v>
      </c>
      <c r="L470" s="8"/>
      <c r="M470" s="43"/>
      <c r="N470" s="12"/>
    </row>
    <row r="471" spans="1:14">
      <c r="A471" s="13" t="s">
        <v>401</v>
      </c>
      <c r="B471" s="13" t="s">
        <v>25</v>
      </c>
      <c r="C471" s="48">
        <f t="shared" si="195"/>
        <v>1019896.91</v>
      </c>
      <c r="D471" s="49">
        <f t="shared" si="203"/>
        <v>1019896.91</v>
      </c>
      <c r="E471" s="50">
        <v>1019896.91</v>
      </c>
      <c r="F471" s="49"/>
      <c r="G471" s="48">
        <f t="shared" si="217"/>
        <v>0</v>
      </c>
      <c r="H471" s="49"/>
      <c r="I471" s="49"/>
      <c r="J471" s="49"/>
      <c r="K471" s="49"/>
      <c r="L471" s="59"/>
      <c r="M471" s="49"/>
      <c r="N471" s="13"/>
    </row>
    <row r="472" spans="1:14">
      <c r="A472" s="12"/>
      <c r="B472" s="12" t="s">
        <v>413</v>
      </c>
      <c r="C472" s="42">
        <f t="shared" si="195"/>
        <v>7070947.58</v>
      </c>
      <c r="D472" s="43">
        <f t="shared" si="203"/>
        <v>6670947.58</v>
      </c>
      <c r="E472" s="43">
        <f t="shared" ref="E472:K472" si="219">SUM(E473:E474)</f>
        <v>6670947.58</v>
      </c>
      <c r="F472" s="43">
        <f t="shared" si="219"/>
        <v>0</v>
      </c>
      <c r="G472" s="42">
        <f t="shared" si="219"/>
        <v>400000</v>
      </c>
      <c r="H472" s="43">
        <f t="shared" si="219"/>
        <v>0</v>
      </c>
      <c r="I472" s="43">
        <f t="shared" si="219"/>
        <v>400000</v>
      </c>
      <c r="J472" s="43">
        <f t="shared" si="219"/>
        <v>0</v>
      </c>
      <c r="K472" s="43">
        <f t="shared" si="219"/>
        <v>0</v>
      </c>
      <c r="L472" s="8"/>
      <c r="M472" s="43"/>
      <c r="N472" s="12"/>
    </row>
    <row r="473" spans="1:14">
      <c r="A473" s="13" t="s">
        <v>414</v>
      </c>
      <c r="B473" s="13" t="s">
        <v>415</v>
      </c>
      <c r="C473" s="48">
        <f t="shared" si="195"/>
        <v>400000</v>
      </c>
      <c r="D473" s="49">
        <f t="shared" si="203"/>
        <v>0</v>
      </c>
      <c r="E473" s="49"/>
      <c r="F473" s="49"/>
      <c r="G473" s="48">
        <f t="shared" si="217"/>
        <v>400000</v>
      </c>
      <c r="H473" s="49"/>
      <c r="I473" s="49">
        <v>400000</v>
      </c>
      <c r="J473" s="49"/>
      <c r="K473" s="49"/>
      <c r="L473" s="59"/>
      <c r="M473" s="49"/>
      <c r="N473" s="13"/>
    </row>
    <row r="474" ht="18" customHeight="1" spans="1:14">
      <c r="A474" s="13" t="s">
        <v>414</v>
      </c>
      <c r="B474" s="13" t="s">
        <v>25</v>
      </c>
      <c r="C474" s="48">
        <f t="shared" si="195"/>
        <v>6670947.58</v>
      </c>
      <c r="D474" s="49">
        <f t="shared" si="203"/>
        <v>6670947.58</v>
      </c>
      <c r="E474" s="50">
        <v>6670947.58</v>
      </c>
      <c r="F474" s="49"/>
      <c r="G474" s="48">
        <f t="shared" si="217"/>
        <v>0</v>
      </c>
      <c r="H474" s="49"/>
      <c r="I474" s="49"/>
      <c r="J474" s="49"/>
      <c r="K474" s="49"/>
      <c r="L474" s="59"/>
      <c r="M474" s="49"/>
      <c r="N474" s="13"/>
    </row>
    <row r="475" ht="36" customHeight="1" spans="1:14">
      <c r="A475" s="12"/>
      <c r="B475" s="12" t="s">
        <v>416</v>
      </c>
      <c r="C475" s="42">
        <f t="shared" si="195"/>
        <v>6884685.24</v>
      </c>
      <c r="D475" s="43">
        <f t="shared" si="203"/>
        <v>6634685.24</v>
      </c>
      <c r="E475" s="43">
        <f t="shared" ref="E475:M475" si="220">SUM(E476:E481)</f>
        <v>6472185.24</v>
      </c>
      <c r="F475" s="43">
        <f t="shared" si="220"/>
        <v>162500</v>
      </c>
      <c r="G475" s="42">
        <f t="shared" si="220"/>
        <v>250000</v>
      </c>
      <c r="H475" s="43">
        <f t="shared" si="220"/>
        <v>0</v>
      </c>
      <c r="I475" s="43">
        <f t="shared" si="220"/>
        <v>0</v>
      </c>
      <c r="J475" s="43">
        <f t="shared" si="220"/>
        <v>250000</v>
      </c>
      <c r="K475" s="43">
        <f t="shared" si="220"/>
        <v>0</v>
      </c>
      <c r="L475" s="43">
        <f t="shared" si="220"/>
        <v>0</v>
      </c>
      <c r="M475" s="43">
        <f t="shared" si="220"/>
        <v>90000</v>
      </c>
      <c r="N475" s="12"/>
    </row>
    <row r="476" ht="21" customHeight="1" spans="1:14">
      <c r="A476" s="45" t="s">
        <v>417</v>
      </c>
      <c r="B476" s="45" t="s">
        <v>24</v>
      </c>
      <c r="C476" s="46">
        <f t="shared" si="195"/>
        <v>142500</v>
      </c>
      <c r="D476" s="47">
        <f t="shared" si="203"/>
        <v>142500</v>
      </c>
      <c r="E476" s="47"/>
      <c r="F476" s="47">
        <v>142500</v>
      </c>
      <c r="G476" s="46">
        <f t="shared" ref="G476:G481" si="221">SUM(H476:K476)</f>
        <v>0</v>
      </c>
      <c r="H476" s="47"/>
      <c r="I476" s="47"/>
      <c r="J476" s="47"/>
      <c r="K476" s="47"/>
      <c r="L476" s="58"/>
      <c r="M476" s="47">
        <v>90000</v>
      </c>
      <c r="N476" s="45"/>
    </row>
    <row r="477" ht="24" customHeight="1" spans="1:14">
      <c r="A477" s="13" t="s">
        <v>417</v>
      </c>
      <c r="B477" s="13" t="s">
        <v>25</v>
      </c>
      <c r="C477" s="48">
        <f t="shared" si="195"/>
        <v>6472185.24</v>
      </c>
      <c r="D477" s="49">
        <f t="shared" si="203"/>
        <v>6472185.24</v>
      </c>
      <c r="E477" s="50">
        <v>6472185.24</v>
      </c>
      <c r="F477" s="49"/>
      <c r="G477" s="48">
        <f t="shared" si="221"/>
        <v>0</v>
      </c>
      <c r="H477" s="49"/>
      <c r="I477" s="49"/>
      <c r="J477" s="49"/>
      <c r="K477" s="49"/>
      <c r="L477" s="59"/>
      <c r="M477" s="49"/>
      <c r="N477" s="13"/>
    </row>
    <row r="478" s="40" customFormat="1" ht="28" customHeight="1" spans="1:15">
      <c r="A478" s="45" t="s">
        <v>369</v>
      </c>
      <c r="B478" s="45" t="s">
        <v>418</v>
      </c>
      <c r="C478" s="46">
        <f t="shared" si="195"/>
        <v>100000</v>
      </c>
      <c r="D478" s="47">
        <f t="shared" si="203"/>
        <v>0</v>
      </c>
      <c r="E478" s="47"/>
      <c r="F478" s="47"/>
      <c r="G478" s="46">
        <f t="shared" si="221"/>
        <v>100000</v>
      </c>
      <c r="H478" s="47"/>
      <c r="I478" s="47"/>
      <c r="J478" s="54">
        <v>100000</v>
      </c>
      <c r="K478" s="47"/>
      <c r="L478" s="58"/>
      <c r="M478" s="47"/>
      <c r="N478" s="45"/>
      <c r="O478"/>
    </row>
    <row r="479" s="40" customFormat="1" ht="28" customHeight="1" spans="1:15">
      <c r="A479" s="45" t="s">
        <v>380</v>
      </c>
      <c r="B479" s="45" t="s">
        <v>419</v>
      </c>
      <c r="C479" s="46">
        <f t="shared" si="195"/>
        <v>100000</v>
      </c>
      <c r="D479" s="47">
        <f t="shared" si="203"/>
        <v>0</v>
      </c>
      <c r="E479" s="47"/>
      <c r="F479" s="47"/>
      <c r="G479" s="46">
        <f t="shared" si="221"/>
        <v>100000</v>
      </c>
      <c r="H479" s="47"/>
      <c r="I479" s="47"/>
      <c r="J479" s="54">
        <v>100000</v>
      </c>
      <c r="K479" s="47"/>
      <c r="L479" s="58"/>
      <c r="M479" s="47"/>
      <c r="N479" s="45"/>
      <c r="O479"/>
    </row>
    <row r="480" s="40" customFormat="1" ht="28" customHeight="1" spans="1:15">
      <c r="A480" s="45" t="s">
        <v>420</v>
      </c>
      <c r="B480" s="45" t="s">
        <v>421</v>
      </c>
      <c r="C480" s="46">
        <f t="shared" si="195"/>
        <v>50000</v>
      </c>
      <c r="D480" s="47">
        <f t="shared" si="203"/>
        <v>0</v>
      </c>
      <c r="E480" s="47"/>
      <c r="F480" s="47"/>
      <c r="G480" s="46">
        <f t="shared" si="221"/>
        <v>50000</v>
      </c>
      <c r="H480" s="47"/>
      <c r="I480" s="47"/>
      <c r="J480" s="54">
        <v>50000</v>
      </c>
      <c r="K480" s="47"/>
      <c r="L480" s="58"/>
      <c r="M480" s="47"/>
      <c r="N480" s="45"/>
      <c r="O480"/>
    </row>
    <row r="481" spans="1:14">
      <c r="A481" s="45" t="s">
        <v>417</v>
      </c>
      <c r="B481" s="45" t="s">
        <v>422</v>
      </c>
      <c r="C481" s="46">
        <f t="shared" si="195"/>
        <v>0</v>
      </c>
      <c r="D481" s="47"/>
      <c r="E481" s="47"/>
      <c r="F481" s="47">
        <v>20000</v>
      </c>
      <c r="G481" s="46">
        <f t="shared" si="221"/>
        <v>0</v>
      </c>
      <c r="H481" s="47"/>
      <c r="I481" s="47"/>
      <c r="J481" s="47"/>
      <c r="K481" s="47"/>
      <c r="L481" s="58"/>
      <c r="M481" s="47"/>
      <c r="N481" s="45"/>
    </row>
    <row r="482" spans="1:14">
      <c r="A482" s="12"/>
      <c r="B482" s="12" t="s">
        <v>423</v>
      </c>
      <c r="C482" s="42">
        <f t="shared" si="195"/>
        <v>1031985.26</v>
      </c>
      <c r="D482" s="43">
        <f t="shared" ref="D482:D510" si="222">SUM(E482:F482)</f>
        <v>1031985.26</v>
      </c>
      <c r="E482" s="43">
        <f t="shared" ref="E482:K482" si="223">SUM(E483)</f>
        <v>1031985.26</v>
      </c>
      <c r="F482" s="43">
        <f t="shared" si="223"/>
        <v>0</v>
      </c>
      <c r="G482" s="42">
        <f t="shared" si="223"/>
        <v>0</v>
      </c>
      <c r="H482" s="43">
        <f t="shared" si="223"/>
        <v>0</v>
      </c>
      <c r="I482" s="43">
        <f t="shared" si="223"/>
        <v>0</v>
      </c>
      <c r="J482" s="43">
        <f t="shared" si="223"/>
        <v>0</v>
      </c>
      <c r="K482" s="43">
        <f t="shared" si="223"/>
        <v>0</v>
      </c>
      <c r="L482" s="8"/>
      <c r="M482" s="43"/>
      <c r="N482" s="12"/>
    </row>
    <row r="483" spans="1:14">
      <c r="A483" s="13" t="s">
        <v>399</v>
      </c>
      <c r="B483" s="13" t="s">
        <v>25</v>
      </c>
      <c r="C483" s="48">
        <f t="shared" si="195"/>
        <v>1031985.26</v>
      </c>
      <c r="D483" s="49">
        <f t="shared" si="222"/>
        <v>1031985.26</v>
      </c>
      <c r="E483" s="50">
        <v>1031985.26</v>
      </c>
      <c r="F483" s="49"/>
      <c r="G483" s="48">
        <f t="shared" ref="G483:G487" si="224">SUM(H483:K483)</f>
        <v>0</v>
      </c>
      <c r="H483" s="49"/>
      <c r="I483" s="49"/>
      <c r="J483" s="49"/>
      <c r="K483" s="49"/>
      <c r="L483" s="59"/>
      <c r="M483" s="49"/>
      <c r="N483" s="13"/>
    </row>
    <row r="484" spans="1:14">
      <c r="A484" s="12"/>
      <c r="B484" s="12" t="s">
        <v>424</v>
      </c>
      <c r="C484" s="42">
        <f t="shared" si="195"/>
        <v>490517.71</v>
      </c>
      <c r="D484" s="43">
        <f t="shared" si="222"/>
        <v>490517.71</v>
      </c>
      <c r="E484" s="43">
        <f t="shared" ref="E484:K484" si="225">SUM(E485:E487)</f>
        <v>458017.71</v>
      </c>
      <c r="F484" s="43">
        <f t="shared" si="225"/>
        <v>32500</v>
      </c>
      <c r="G484" s="42">
        <f t="shared" si="225"/>
        <v>0</v>
      </c>
      <c r="H484" s="43">
        <f t="shared" si="225"/>
        <v>0</v>
      </c>
      <c r="I484" s="43">
        <f t="shared" si="225"/>
        <v>0</v>
      </c>
      <c r="J484" s="43">
        <f t="shared" si="225"/>
        <v>0</v>
      </c>
      <c r="K484" s="43">
        <f t="shared" si="225"/>
        <v>0</v>
      </c>
      <c r="L484" s="8"/>
      <c r="M484" s="43"/>
      <c r="N484" s="12"/>
    </row>
    <row r="485" spans="1:14">
      <c r="A485" s="45" t="s">
        <v>425</v>
      </c>
      <c r="B485" s="45" t="s">
        <v>141</v>
      </c>
      <c r="C485" s="46">
        <f t="shared" si="195"/>
        <v>20000</v>
      </c>
      <c r="D485" s="47">
        <f t="shared" si="222"/>
        <v>20000</v>
      </c>
      <c r="E485" s="47"/>
      <c r="F485" s="47">
        <v>20000</v>
      </c>
      <c r="G485" s="46">
        <f t="shared" si="224"/>
        <v>0</v>
      </c>
      <c r="H485" s="47"/>
      <c r="I485" s="47"/>
      <c r="J485" s="47"/>
      <c r="K485" s="47"/>
      <c r="L485" s="58"/>
      <c r="M485" s="47"/>
      <c r="N485" s="45"/>
    </row>
    <row r="486" spans="1:14">
      <c r="A486" s="45" t="s">
        <v>425</v>
      </c>
      <c r="B486" s="45" t="s">
        <v>24</v>
      </c>
      <c r="C486" s="46">
        <f t="shared" si="195"/>
        <v>12500</v>
      </c>
      <c r="D486" s="47">
        <f t="shared" si="222"/>
        <v>12500</v>
      </c>
      <c r="E486" s="47"/>
      <c r="F486" s="47">
        <v>12500</v>
      </c>
      <c r="G486" s="46">
        <f t="shared" si="224"/>
        <v>0</v>
      </c>
      <c r="H486" s="47"/>
      <c r="I486" s="47"/>
      <c r="J486" s="47"/>
      <c r="K486" s="47"/>
      <c r="L486" s="58"/>
      <c r="M486" s="47"/>
      <c r="N486" s="45"/>
    </row>
    <row r="487" spans="1:14">
      <c r="A487" s="13" t="s">
        <v>425</v>
      </c>
      <c r="B487" s="13" t="s">
        <v>25</v>
      </c>
      <c r="C487" s="48">
        <f t="shared" si="195"/>
        <v>458017.71</v>
      </c>
      <c r="D487" s="49">
        <f t="shared" si="222"/>
        <v>458017.71</v>
      </c>
      <c r="E487" s="50">
        <v>458017.71</v>
      </c>
      <c r="F487" s="49"/>
      <c r="G487" s="48">
        <f t="shared" si="224"/>
        <v>0</v>
      </c>
      <c r="H487" s="49"/>
      <c r="I487" s="49"/>
      <c r="J487" s="49"/>
      <c r="K487" s="49"/>
      <c r="L487" s="59"/>
      <c r="M487" s="49"/>
      <c r="N487" s="13"/>
    </row>
    <row r="488" spans="1:14">
      <c r="A488" s="12"/>
      <c r="B488" s="12" t="s">
        <v>426</v>
      </c>
      <c r="C488" s="42">
        <f t="shared" si="195"/>
        <v>10140479.4</v>
      </c>
      <c r="D488" s="43">
        <f t="shared" si="222"/>
        <v>3834053.4</v>
      </c>
      <c r="E488" s="43">
        <f t="shared" ref="E488:M488" si="226">SUM(E489:E501)</f>
        <v>2571553.4</v>
      </c>
      <c r="F488" s="43">
        <f t="shared" si="226"/>
        <v>1262500</v>
      </c>
      <c r="G488" s="42">
        <f t="shared" si="226"/>
        <v>6306426</v>
      </c>
      <c r="H488" s="43">
        <f t="shared" si="226"/>
        <v>0</v>
      </c>
      <c r="I488" s="43">
        <f t="shared" si="226"/>
        <v>1300000</v>
      </c>
      <c r="J488" s="43">
        <f t="shared" si="226"/>
        <v>5006426</v>
      </c>
      <c r="K488" s="43">
        <f t="shared" si="226"/>
        <v>0</v>
      </c>
      <c r="L488" s="43">
        <f t="shared" si="226"/>
        <v>0</v>
      </c>
      <c r="M488" s="43">
        <f t="shared" si="226"/>
        <v>650000</v>
      </c>
      <c r="N488" s="12"/>
    </row>
    <row r="489" ht="14.25" spans="1:14">
      <c r="A489" s="88" t="s">
        <v>427</v>
      </c>
      <c r="B489" s="88" t="s">
        <v>428</v>
      </c>
      <c r="C489" s="46">
        <f t="shared" si="195"/>
        <v>150000</v>
      </c>
      <c r="D489" s="87">
        <f t="shared" si="222"/>
        <v>0</v>
      </c>
      <c r="E489" s="87"/>
      <c r="F489" s="87"/>
      <c r="G489" s="46">
        <f t="shared" ref="G489:G501" si="227">SUM(H489:K489)</f>
        <v>150000</v>
      </c>
      <c r="H489" s="87"/>
      <c r="I489" s="54">
        <v>150000</v>
      </c>
      <c r="J489" s="87"/>
      <c r="K489" s="87"/>
      <c r="L489" s="90"/>
      <c r="M489" s="87"/>
      <c r="N489" s="88"/>
    </row>
    <row r="490" ht="27" spans="1:14">
      <c r="A490" s="88" t="s">
        <v>429</v>
      </c>
      <c r="B490" s="88" t="s">
        <v>430</v>
      </c>
      <c r="C490" s="46">
        <f t="shared" si="195"/>
        <v>400000</v>
      </c>
      <c r="D490" s="87">
        <f t="shared" si="222"/>
        <v>400000</v>
      </c>
      <c r="E490" s="87"/>
      <c r="F490" s="54">
        <v>400000</v>
      </c>
      <c r="G490" s="46">
        <f t="shared" si="227"/>
        <v>0</v>
      </c>
      <c r="H490" s="87"/>
      <c r="I490" s="87"/>
      <c r="J490" s="87"/>
      <c r="K490" s="87"/>
      <c r="L490" s="90"/>
      <c r="M490" s="87"/>
      <c r="N490" s="88"/>
    </row>
    <row r="491" ht="27" spans="1:14">
      <c r="A491" s="88" t="s">
        <v>431</v>
      </c>
      <c r="B491" s="88" t="s">
        <v>432</v>
      </c>
      <c r="C491" s="46">
        <f t="shared" si="195"/>
        <v>50000</v>
      </c>
      <c r="D491" s="87">
        <f t="shared" si="222"/>
        <v>0</v>
      </c>
      <c r="E491" s="87"/>
      <c r="F491" s="87"/>
      <c r="G491" s="46">
        <f t="shared" si="227"/>
        <v>50000</v>
      </c>
      <c r="H491" s="87"/>
      <c r="I491" s="54">
        <v>50000</v>
      </c>
      <c r="J491" s="87"/>
      <c r="K491" s="87"/>
      <c r="L491" s="90"/>
      <c r="M491" s="87">
        <v>20000</v>
      </c>
      <c r="N491" s="88"/>
    </row>
    <row r="492" ht="27" spans="1:14">
      <c r="A492" s="88" t="s">
        <v>433</v>
      </c>
      <c r="B492" s="88" t="s">
        <v>434</v>
      </c>
      <c r="C492" s="46">
        <f t="shared" si="195"/>
        <v>50000</v>
      </c>
      <c r="D492" s="87">
        <f t="shared" si="222"/>
        <v>50000</v>
      </c>
      <c r="E492" s="87"/>
      <c r="F492" s="54">
        <v>50000</v>
      </c>
      <c r="G492" s="46">
        <f t="shared" si="227"/>
        <v>0</v>
      </c>
      <c r="H492" s="87"/>
      <c r="I492" s="87"/>
      <c r="J492" s="87"/>
      <c r="K492" s="87"/>
      <c r="L492" s="90"/>
      <c r="M492" s="87">
        <v>10000</v>
      </c>
      <c r="N492" s="88"/>
    </row>
    <row r="493" ht="14.25" spans="1:14">
      <c r="A493" s="88" t="s">
        <v>435</v>
      </c>
      <c r="B493" s="88" t="s">
        <v>436</v>
      </c>
      <c r="C493" s="46">
        <f t="shared" si="195"/>
        <v>1100000</v>
      </c>
      <c r="D493" s="87">
        <f t="shared" si="222"/>
        <v>0</v>
      </c>
      <c r="E493" s="87"/>
      <c r="F493" s="87"/>
      <c r="G493" s="46">
        <f t="shared" si="227"/>
        <v>1100000</v>
      </c>
      <c r="H493" s="87"/>
      <c r="I493" s="54">
        <v>1100000</v>
      </c>
      <c r="J493" s="87"/>
      <c r="K493" s="87"/>
      <c r="L493" s="90"/>
      <c r="M493" s="87">
        <v>20000</v>
      </c>
      <c r="N493" s="88"/>
    </row>
    <row r="494" ht="27" spans="1:14">
      <c r="A494" s="88" t="s">
        <v>433</v>
      </c>
      <c r="B494" s="88" t="s">
        <v>437</v>
      </c>
      <c r="C494" s="46">
        <f t="shared" si="195"/>
        <v>750000</v>
      </c>
      <c r="D494" s="87">
        <f t="shared" si="222"/>
        <v>750000</v>
      </c>
      <c r="E494" s="87"/>
      <c r="F494" s="54">
        <v>750000</v>
      </c>
      <c r="G494" s="46">
        <f t="shared" si="227"/>
        <v>0</v>
      </c>
      <c r="H494" s="87"/>
      <c r="I494" s="87"/>
      <c r="J494" s="87"/>
      <c r="K494" s="87"/>
      <c r="L494" s="90"/>
      <c r="M494" s="87">
        <v>600000</v>
      </c>
      <c r="N494" s="88"/>
    </row>
    <row r="495" s="40" customFormat="1" ht="26" customHeight="1" spans="1:15">
      <c r="A495" s="88" t="s">
        <v>438</v>
      </c>
      <c r="B495" s="88" t="s">
        <v>439</v>
      </c>
      <c r="C495" s="46">
        <f t="shared" si="195"/>
        <v>650000</v>
      </c>
      <c r="D495" s="87">
        <f t="shared" si="222"/>
        <v>0</v>
      </c>
      <c r="E495" s="87"/>
      <c r="F495" s="54"/>
      <c r="G495" s="46">
        <f t="shared" si="227"/>
        <v>650000</v>
      </c>
      <c r="H495" s="87"/>
      <c r="I495" s="87"/>
      <c r="J495" s="54">
        <f>2853000-2203000</f>
        <v>650000</v>
      </c>
      <c r="K495" s="87"/>
      <c r="L495" s="90"/>
      <c r="M495" s="87"/>
      <c r="N495" s="88"/>
      <c r="O495"/>
    </row>
    <row r="496" ht="26" customHeight="1" spans="1:14">
      <c r="A496" s="89" t="s">
        <v>440</v>
      </c>
      <c r="B496" s="89" t="s">
        <v>441</v>
      </c>
      <c r="C496" s="46">
        <f t="shared" si="195"/>
        <v>156912</v>
      </c>
      <c r="D496" s="87">
        <f t="shared" si="222"/>
        <v>0</v>
      </c>
      <c r="E496" s="87"/>
      <c r="F496" s="54"/>
      <c r="G496" s="46">
        <f t="shared" si="227"/>
        <v>156912</v>
      </c>
      <c r="H496" s="87"/>
      <c r="I496" s="87"/>
      <c r="J496" s="87">
        <v>156912</v>
      </c>
      <c r="K496" s="87"/>
      <c r="L496" s="90"/>
      <c r="M496" s="87"/>
      <c r="N496" s="88"/>
    </row>
    <row r="497" s="40" customFormat="1" ht="26" customHeight="1" spans="1:15">
      <c r="A497" s="88" t="s">
        <v>427</v>
      </c>
      <c r="B497" s="88" t="s">
        <v>442</v>
      </c>
      <c r="C497" s="46">
        <f>SUM(D497,G497)</f>
        <v>3240000</v>
      </c>
      <c r="D497" s="87">
        <f t="shared" si="222"/>
        <v>0</v>
      </c>
      <c r="E497" s="87"/>
      <c r="F497" s="54"/>
      <c r="G497" s="46">
        <f t="shared" si="227"/>
        <v>3240000</v>
      </c>
      <c r="H497" s="87"/>
      <c r="I497" s="87"/>
      <c r="J497" s="54">
        <v>3240000</v>
      </c>
      <c r="K497" s="87"/>
      <c r="L497" s="90"/>
      <c r="M497" s="87"/>
      <c r="N497" s="88"/>
      <c r="O497"/>
    </row>
    <row r="498" s="40" customFormat="1" ht="26" customHeight="1" spans="1:15">
      <c r="A498" s="88"/>
      <c r="B498" s="88" t="s">
        <v>443</v>
      </c>
      <c r="C498" s="46">
        <f>SUM(D498,G498)</f>
        <v>959514</v>
      </c>
      <c r="D498" s="87">
        <f t="shared" si="222"/>
        <v>0</v>
      </c>
      <c r="E498" s="87"/>
      <c r="F498" s="54"/>
      <c r="G498" s="46">
        <f t="shared" si="227"/>
        <v>959514</v>
      </c>
      <c r="H498" s="87"/>
      <c r="I498" s="87"/>
      <c r="J498" s="54">
        <v>959514</v>
      </c>
      <c r="K498" s="87"/>
      <c r="L498" s="90"/>
      <c r="M498" s="87"/>
      <c r="N498" s="88"/>
      <c r="O498"/>
    </row>
    <row r="499" spans="1:14">
      <c r="A499" s="13" t="s">
        <v>433</v>
      </c>
      <c r="B499" s="13" t="s">
        <v>444</v>
      </c>
      <c r="C499" s="48">
        <f t="shared" ref="C499:C517" si="228">SUM(D499,G499)</f>
        <v>0</v>
      </c>
      <c r="D499" s="49">
        <f t="shared" si="222"/>
        <v>0</v>
      </c>
      <c r="E499" s="49"/>
      <c r="F499" s="49"/>
      <c r="G499" s="48">
        <f t="shared" si="227"/>
        <v>0</v>
      </c>
      <c r="H499" s="49"/>
      <c r="I499" s="49"/>
      <c r="J499" s="49"/>
      <c r="K499" s="49"/>
      <c r="L499" s="59"/>
      <c r="M499" s="49"/>
      <c r="N499" s="13"/>
    </row>
    <row r="500" spans="1:14">
      <c r="A500" s="45" t="s">
        <v>445</v>
      </c>
      <c r="B500" s="45" t="s">
        <v>24</v>
      </c>
      <c r="C500" s="46">
        <f t="shared" si="228"/>
        <v>62500</v>
      </c>
      <c r="D500" s="47">
        <f t="shared" si="222"/>
        <v>62500</v>
      </c>
      <c r="E500" s="47"/>
      <c r="F500" s="47">
        <v>62500</v>
      </c>
      <c r="G500" s="46">
        <f t="shared" si="227"/>
        <v>0</v>
      </c>
      <c r="H500" s="47"/>
      <c r="I500" s="47"/>
      <c r="J500" s="47"/>
      <c r="K500" s="47"/>
      <c r="L500" s="58"/>
      <c r="M500" s="47"/>
      <c r="N500" s="45"/>
    </row>
    <row r="501" spans="1:14">
      <c r="A501" s="13" t="s">
        <v>445</v>
      </c>
      <c r="B501" s="13" t="s">
        <v>25</v>
      </c>
      <c r="C501" s="48">
        <f t="shared" si="228"/>
        <v>2571553.4</v>
      </c>
      <c r="D501" s="49">
        <f t="shared" si="222"/>
        <v>2571553.4</v>
      </c>
      <c r="E501" s="50">
        <v>2571553.4</v>
      </c>
      <c r="F501" s="49"/>
      <c r="G501" s="48">
        <f t="shared" si="227"/>
        <v>0</v>
      </c>
      <c r="H501" s="49"/>
      <c r="I501" s="49"/>
      <c r="J501" s="49"/>
      <c r="K501" s="49"/>
      <c r="L501" s="59"/>
      <c r="M501" s="49"/>
      <c r="N501" s="13"/>
    </row>
    <row r="502" spans="1:14">
      <c r="A502" s="12"/>
      <c r="B502" s="12" t="s">
        <v>446</v>
      </c>
      <c r="C502" s="42">
        <f t="shared" si="228"/>
        <v>19823950.09</v>
      </c>
      <c r="D502" s="43">
        <f t="shared" si="222"/>
        <v>3715182.09</v>
      </c>
      <c r="E502" s="43">
        <f t="shared" ref="E502:M502" si="229">SUM(E503:E507)</f>
        <v>3477682.09</v>
      </c>
      <c r="F502" s="43">
        <f t="shared" si="229"/>
        <v>237500</v>
      </c>
      <c r="G502" s="42">
        <f t="shared" si="229"/>
        <v>16108768</v>
      </c>
      <c r="H502" s="43">
        <f t="shared" si="229"/>
        <v>620000</v>
      </c>
      <c r="I502" s="43">
        <f t="shared" si="229"/>
        <v>0</v>
      </c>
      <c r="J502" s="43">
        <f t="shared" si="229"/>
        <v>15488768</v>
      </c>
      <c r="K502" s="43">
        <f t="shared" si="229"/>
        <v>0</v>
      </c>
      <c r="L502" s="43">
        <f t="shared" si="229"/>
        <v>0</v>
      </c>
      <c r="M502" s="43">
        <f t="shared" si="229"/>
        <v>100000</v>
      </c>
      <c r="N502" s="12"/>
    </row>
    <row r="503" ht="14.25" spans="1:14">
      <c r="A503" s="45" t="s">
        <v>447</v>
      </c>
      <c r="B503" s="45" t="s">
        <v>448</v>
      </c>
      <c r="C503" s="46">
        <f t="shared" si="228"/>
        <v>150000</v>
      </c>
      <c r="D503" s="47">
        <f t="shared" si="222"/>
        <v>150000</v>
      </c>
      <c r="E503" s="47"/>
      <c r="F503" s="54">
        <v>150000</v>
      </c>
      <c r="G503" s="46">
        <f>SUM(H503:K503)</f>
        <v>0</v>
      </c>
      <c r="H503" s="47"/>
      <c r="I503" s="47"/>
      <c r="J503" s="47"/>
      <c r="K503" s="47"/>
      <c r="L503" s="58"/>
      <c r="M503" s="47">
        <v>100000</v>
      </c>
      <c r="N503" s="45"/>
    </row>
    <row r="504" spans="1:14">
      <c r="A504" s="45" t="s">
        <v>449</v>
      </c>
      <c r="B504" s="45" t="s">
        <v>450</v>
      </c>
      <c r="C504" s="46">
        <f t="shared" si="228"/>
        <v>620000</v>
      </c>
      <c r="D504" s="47">
        <f t="shared" si="222"/>
        <v>0</v>
      </c>
      <c r="E504" s="47"/>
      <c r="F504" s="47"/>
      <c r="G504" s="46">
        <f>SUM(H504:K504)</f>
        <v>620000</v>
      </c>
      <c r="H504" s="47">
        <v>620000</v>
      </c>
      <c r="I504" s="91"/>
      <c r="J504" s="47"/>
      <c r="K504" s="47"/>
      <c r="L504" s="58"/>
      <c r="M504" s="47"/>
      <c r="N504" s="45"/>
    </row>
    <row r="505" ht="26" customHeight="1" spans="1:14">
      <c r="A505" s="13" t="s">
        <v>451</v>
      </c>
      <c r="B505" s="13" t="s">
        <v>452</v>
      </c>
      <c r="C505" s="46">
        <f t="shared" si="228"/>
        <v>15488768</v>
      </c>
      <c r="D505" s="47">
        <f t="shared" si="222"/>
        <v>0</v>
      </c>
      <c r="E505" s="47"/>
      <c r="F505" s="47"/>
      <c r="G505" s="46">
        <f>SUM(H505:K505)</f>
        <v>15488768</v>
      </c>
      <c r="H505" s="47"/>
      <c r="I505" s="91"/>
      <c r="J505" s="77">
        <v>15488768</v>
      </c>
      <c r="K505" s="47"/>
      <c r="L505" s="58"/>
      <c r="M505" s="47"/>
      <c r="N505" s="45"/>
    </row>
    <row r="506" spans="1:14">
      <c r="A506" s="13" t="s">
        <v>453</v>
      </c>
      <c r="B506" s="13" t="s">
        <v>25</v>
      </c>
      <c r="C506" s="48">
        <f t="shared" si="228"/>
        <v>3477682.09</v>
      </c>
      <c r="D506" s="49">
        <f t="shared" si="222"/>
        <v>3477682.09</v>
      </c>
      <c r="E506" s="50">
        <v>3477682.09</v>
      </c>
      <c r="F506" s="49"/>
      <c r="G506" s="48">
        <f>SUM(H506:K506)</f>
        <v>0</v>
      </c>
      <c r="H506" s="49"/>
      <c r="I506" s="49"/>
      <c r="J506" s="49"/>
      <c r="K506" s="49"/>
      <c r="L506" s="59"/>
      <c r="M506" s="49"/>
      <c r="N506" s="13"/>
    </row>
    <row r="507" spans="1:14">
      <c r="A507" s="45" t="s">
        <v>453</v>
      </c>
      <c r="B507" s="45" t="s">
        <v>24</v>
      </c>
      <c r="C507" s="46">
        <f t="shared" si="228"/>
        <v>87500</v>
      </c>
      <c r="D507" s="47">
        <f t="shared" si="222"/>
        <v>87500</v>
      </c>
      <c r="E507" s="47"/>
      <c r="F507" s="47">
        <v>87500</v>
      </c>
      <c r="G507" s="46">
        <f>SUM(H507:K507)</f>
        <v>0</v>
      </c>
      <c r="H507" s="47"/>
      <c r="I507" s="47"/>
      <c r="J507" s="47"/>
      <c r="K507" s="47"/>
      <c r="L507" s="58"/>
      <c r="M507" s="47"/>
      <c r="N507" s="45"/>
    </row>
    <row r="508" spans="1:14">
      <c r="A508" s="12"/>
      <c r="B508" s="12" t="s">
        <v>454</v>
      </c>
      <c r="C508" s="42">
        <f t="shared" si="228"/>
        <v>18467699.96</v>
      </c>
      <c r="D508" s="43">
        <f t="shared" si="222"/>
        <v>2988859.96</v>
      </c>
      <c r="E508" s="43">
        <f t="shared" ref="E508:M508" si="230">SUM(E509:E524)</f>
        <v>2608859.96</v>
      </c>
      <c r="F508" s="43">
        <f t="shared" si="230"/>
        <v>380000</v>
      </c>
      <c r="G508" s="42">
        <f t="shared" si="230"/>
        <v>15478840</v>
      </c>
      <c r="H508" s="43">
        <f t="shared" si="230"/>
        <v>0</v>
      </c>
      <c r="I508" s="43">
        <f t="shared" si="230"/>
        <v>100000</v>
      </c>
      <c r="J508" s="43">
        <f t="shared" si="230"/>
        <v>15378840</v>
      </c>
      <c r="K508" s="43">
        <f t="shared" si="230"/>
        <v>0</v>
      </c>
      <c r="L508" s="8">
        <f t="shared" si="230"/>
        <v>0</v>
      </c>
      <c r="M508" s="43">
        <f t="shared" si="230"/>
        <v>45000</v>
      </c>
      <c r="N508" s="12"/>
    </row>
    <row r="509" spans="1:14">
      <c r="A509" s="45" t="s">
        <v>455</v>
      </c>
      <c r="B509" s="45" t="s">
        <v>456</v>
      </c>
      <c r="C509" s="46">
        <f t="shared" si="228"/>
        <v>100000</v>
      </c>
      <c r="D509" s="47">
        <f t="shared" si="222"/>
        <v>0</v>
      </c>
      <c r="E509" s="47"/>
      <c r="F509" s="47"/>
      <c r="G509" s="46">
        <f>SUM(H509:K509)</f>
        <v>100000</v>
      </c>
      <c r="H509" s="47"/>
      <c r="I509" s="47">
        <v>100000</v>
      </c>
      <c r="J509" s="47"/>
      <c r="K509" s="47"/>
      <c r="L509" s="58"/>
      <c r="M509" s="47"/>
      <c r="N509" s="45"/>
    </row>
    <row r="510" ht="27" spans="1:14">
      <c r="A510" s="45" t="s">
        <v>457</v>
      </c>
      <c r="B510" s="45" t="s">
        <v>458</v>
      </c>
      <c r="C510" s="46">
        <f t="shared" si="228"/>
        <v>320000</v>
      </c>
      <c r="D510" s="47">
        <f t="shared" si="222"/>
        <v>320000</v>
      </c>
      <c r="E510" s="47"/>
      <c r="F510" s="54">
        <v>320000</v>
      </c>
      <c r="G510" s="46">
        <f>SUM(H510:K510)</f>
        <v>0</v>
      </c>
      <c r="H510" s="47"/>
      <c r="I510" s="47"/>
      <c r="J510" s="47"/>
      <c r="K510" s="47"/>
      <c r="L510" s="58"/>
      <c r="M510" s="47">
        <v>45000</v>
      </c>
      <c r="N510" s="45"/>
    </row>
    <row r="511" s="40" customFormat="1" ht="24" customHeight="1" spans="1:15">
      <c r="A511" s="45" t="s">
        <v>459</v>
      </c>
      <c r="B511" s="45" t="s">
        <v>460</v>
      </c>
      <c r="C511" s="46">
        <f t="shared" ref="C511:C552" si="231">SUM(D511,G511)</f>
        <v>0</v>
      </c>
      <c r="D511" s="47">
        <f t="shared" ref="D511:D522" si="232">SUM(E511:F511)</f>
        <v>0</v>
      </c>
      <c r="E511" s="47"/>
      <c r="F511" s="54"/>
      <c r="G511" s="46">
        <f t="shared" ref="G511:G524" si="233">SUM(H511:K511)</f>
        <v>0</v>
      </c>
      <c r="H511" s="47"/>
      <c r="I511" s="47"/>
      <c r="J511" s="47">
        <v>0</v>
      </c>
      <c r="K511" s="47"/>
      <c r="L511" s="58"/>
      <c r="M511" s="47"/>
      <c r="N511" s="45"/>
      <c r="O511"/>
    </row>
    <row r="512" s="40" customFormat="1" ht="24" customHeight="1" spans="1:15">
      <c r="A512" s="45" t="s">
        <v>461</v>
      </c>
      <c r="B512" s="45" t="s">
        <v>462</v>
      </c>
      <c r="C512" s="46">
        <f t="shared" si="231"/>
        <v>38640</v>
      </c>
      <c r="D512" s="47">
        <f t="shared" si="232"/>
        <v>0</v>
      </c>
      <c r="E512" s="47"/>
      <c r="F512" s="54"/>
      <c r="G512" s="46">
        <f t="shared" si="233"/>
        <v>38640</v>
      </c>
      <c r="H512" s="47"/>
      <c r="I512" s="47"/>
      <c r="J512" s="47">
        <v>38640</v>
      </c>
      <c r="K512" s="47"/>
      <c r="L512" s="58"/>
      <c r="M512" s="47"/>
      <c r="N512" s="45"/>
      <c r="O512"/>
    </row>
    <row r="513" s="40" customFormat="1" ht="24" customHeight="1" spans="1:15">
      <c r="A513" s="45" t="s">
        <v>463</v>
      </c>
      <c r="B513" s="45" t="s">
        <v>464</v>
      </c>
      <c r="C513" s="46">
        <f t="shared" si="231"/>
        <v>8281880</v>
      </c>
      <c r="D513" s="47">
        <f t="shared" si="232"/>
        <v>0</v>
      </c>
      <c r="E513" s="47"/>
      <c r="F513" s="54"/>
      <c r="G513" s="46">
        <f t="shared" si="233"/>
        <v>8281880</v>
      </c>
      <c r="H513" s="47"/>
      <c r="I513" s="47"/>
      <c r="J513" s="54">
        <v>8281880</v>
      </c>
      <c r="K513" s="47"/>
      <c r="L513" s="58"/>
      <c r="M513" s="47"/>
      <c r="N513" s="45"/>
      <c r="O513"/>
    </row>
    <row r="514" s="40" customFormat="1" ht="24" customHeight="1" spans="1:15">
      <c r="A514" s="45" t="s">
        <v>465</v>
      </c>
      <c r="B514" s="45" t="s">
        <v>466</v>
      </c>
      <c r="C514" s="46">
        <f t="shared" si="231"/>
        <v>3000000</v>
      </c>
      <c r="D514" s="47">
        <f t="shared" si="232"/>
        <v>0</v>
      </c>
      <c r="E514" s="47"/>
      <c r="F514" s="54"/>
      <c r="G514" s="46">
        <f t="shared" si="233"/>
        <v>3000000</v>
      </c>
      <c r="H514" s="47"/>
      <c r="I514" s="47"/>
      <c r="J514" s="54">
        <v>3000000</v>
      </c>
      <c r="K514" s="47"/>
      <c r="L514" s="58"/>
      <c r="M514" s="47"/>
      <c r="N514" s="45"/>
      <c r="O514"/>
    </row>
    <row r="515" s="40" customFormat="1" ht="24" customHeight="1" spans="1:15">
      <c r="A515" s="45" t="s">
        <v>459</v>
      </c>
      <c r="B515" s="45" t="s">
        <v>467</v>
      </c>
      <c r="C515" s="46">
        <f t="shared" si="231"/>
        <v>781440</v>
      </c>
      <c r="D515" s="47">
        <f t="shared" si="232"/>
        <v>0</v>
      </c>
      <c r="E515" s="47"/>
      <c r="F515" s="54"/>
      <c r="G515" s="46">
        <f t="shared" si="233"/>
        <v>781440</v>
      </c>
      <c r="H515" s="47"/>
      <c r="I515" s="47"/>
      <c r="J515" s="47">
        <v>781440</v>
      </c>
      <c r="K515" s="47"/>
      <c r="L515" s="58"/>
      <c r="M515" s="47"/>
      <c r="N515" s="45"/>
      <c r="O515"/>
    </row>
    <row r="516" s="40" customFormat="1" ht="24" customHeight="1" spans="1:15">
      <c r="A516" s="45" t="s">
        <v>459</v>
      </c>
      <c r="B516" s="45" t="s">
        <v>468</v>
      </c>
      <c r="C516" s="46">
        <f t="shared" si="231"/>
        <v>2441280</v>
      </c>
      <c r="D516" s="47">
        <f t="shared" si="232"/>
        <v>0</v>
      </c>
      <c r="E516" s="47"/>
      <c r="F516" s="54"/>
      <c r="G516" s="46">
        <f t="shared" si="233"/>
        <v>2441280</v>
      </c>
      <c r="H516" s="47"/>
      <c r="I516" s="47"/>
      <c r="J516" s="54">
        <v>2441280</v>
      </c>
      <c r="K516" s="47"/>
      <c r="L516" s="58"/>
      <c r="M516" s="47"/>
      <c r="N516" s="45"/>
      <c r="O516"/>
    </row>
    <row r="517" s="40" customFormat="1" ht="24" customHeight="1" spans="1:15">
      <c r="A517" s="45" t="s">
        <v>465</v>
      </c>
      <c r="B517" s="45" t="s">
        <v>469</v>
      </c>
      <c r="C517" s="46">
        <f t="shared" si="231"/>
        <v>200000</v>
      </c>
      <c r="D517" s="47">
        <f t="shared" si="232"/>
        <v>0</v>
      </c>
      <c r="E517" s="47"/>
      <c r="F517" s="54"/>
      <c r="G517" s="46">
        <f t="shared" si="233"/>
        <v>200000</v>
      </c>
      <c r="H517" s="47"/>
      <c r="I517" s="47"/>
      <c r="J517" s="54">
        <v>200000</v>
      </c>
      <c r="K517" s="47"/>
      <c r="L517" s="58"/>
      <c r="M517" s="47"/>
      <c r="N517" s="45"/>
      <c r="O517"/>
    </row>
    <row r="518" s="40" customFormat="1" ht="24" customHeight="1" spans="1:15">
      <c r="A518" s="45"/>
      <c r="B518" s="72" t="s">
        <v>470</v>
      </c>
      <c r="C518" s="46">
        <f t="shared" si="231"/>
        <v>360000</v>
      </c>
      <c r="D518" s="47">
        <f t="shared" si="232"/>
        <v>0</v>
      </c>
      <c r="E518" s="47"/>
      <c r="F518" s="54"/>
      <c r="G518" s="46">
        <f t="shared" si="233"/>
        <v>360000</v>
      </c>
      <c r="H518" s="47"/>
      <c r="I518" s="47"/>
      <c r="J518" s="54">
        <v>360000</v>
      </c>
      <c r="K518" s="47"/>
      <c r="L518" s="58"/>
      <c r="M518" s="47"/>
      <c r="N518" s="45"/>
      <c r="O518"/>
    </row>
    <row r="519" s="40" customFormat="1" ht="24" customHeight="1" spans="1:15">
      <c r="A519" s="45"/>
      <c r="B519" s="72" t="s">
        <v>471</v>
      </c>
      <c r="C519" s="46">
        <f t="shared" si="231"/>
        <v>50000</v>
      </c>
      <c r="D519" s="47">
        <f t="shared" si="232"/>
        <v>0</v>
      </c>
      <c r="E519" s="47"/>
      <c r="F519" s="54"/>
      <c r="G519" s="46">
        <f t="shared" si="233"/>
        <v>50000</v>
      </c>
      <c r="H519" s="47"/>
      <c r="I519" s="47"/>
      <c r="J519" s="54">
        <v>50000</v>
      </c>
      <c r="K519" s="47"/>
      <c r="L519" s="58"/>
      <c r="M519" s="47"/>
      <c r="N519" s="45"/>
      <c r="O519"/>
    </row>
    <row r="520" s="40" customFormat="1" ht="24" customHeight="1" spans="1:15">
      <c r="A520" s="45"/>
      <c r="B520" s="72" t="s">
        <v>472</v>
      </c>
      <c r="C520" s="46">
        <f t="shared" si="231"/>
        <v>69600</v>
      </c>
      <c r="D520" s="47">
        <f t="shared" si="232"/>
        <v>0</v>
      </c>
      <c r="E520" s="47"/>
      <c r="F520" s="54"/>
      <c r="G520" s="46">
        <f t="shared" si="233"/>
        <v>69600</v>
      </c>
      <c r="H520" s="47"/>
      <c r="I520" s="47"/>
      <c r="J520" s="54">
        <v>69600</v>
      </c>
      <c r="K520" s="47"/>
      <c r="L520" s="58"/>
      <c r="M520" s="47"/>
      <c r="N520" s="45"/>
      <c r="O520"/>
    </row>
    <row r="521" ht="24" customHeight="1" spans="1:14">
      <c r="A521" s="13" t="s">
        <v>457</v>
      </c>
      <c r="B521" s="13" t="s">
        <v>473</v>
      </c>
      <c r="C521" s="46">
        <f t="shared" si="231"/>
        <v>0</v>
      </c>
      <c r="D521" s="47">
        <f t="shared" si="232"/>
        <v>0</v>
      </c>
      <c r="E521" s="47"/>
      <c r="F521" s="54"/>
      <c r="G521" s="46">
        <f t="shared" si="233"/>
        <v>0</v>
      </c>
      <c r="H521" s="47"/>
      <c r="I521" s="47"/>
      <c r="J521" s="47"/>
      <c r="K521" s="47"/>
      <c r="L521" s="58"/>
      <c r="M521" s="47"/>
      <c r="N521" s="45"/>
    </row>
    <row r="522" s="40" customFormat="1" ht="24" customHeight="1" spans="1:15">
      <c r="A522" s="45" t="s">
        <v>474</v>
      </c>
      <c r="B522" s="45" t="s">
        <v>475</v>
      </c>
      <c r="C522" s="46">
        <f t="shared" si="231"/>
        <v>156000</v>
      </c>
      <c r="D522" s="47">
        <f t="shared" si="232"/>
        <v>0</v>
      </c>
      <c r="E522" s="47"/>
      <c r="F522" s="54"/>
      <c r="G522" s="46">
        <f t="shared" si="233"/>
        <v>156000</v>
      </c>
      <c r="H522" s="47"/>
      <c r="I522" s="47"/>
      <c r="J522" s="54">
        <v>156000</v>
      </c>
      <c r="K522" s="47"/>
      <c r="L522" s="58"/>
      <c r="M522" s="47"/>
      <c r="N522" s="45"/>
      <c r="O522"/>
    </row>
    <row r="523" spans="1:14">
      <c r="A523" s="13" t="s">
        <v>457</v>
      </c>
      <c r="B523" s="13" t="s">
        <v>25</v>
      </c>
      <c r="C523" s="48">
        <f t="shared" si="231"/>
        <v>2608859.96</v>
      </c>
      <c r="D523" s="49">
        <f t="shared" ref="D523:D562" si="234">SUM(E523:F523)</f>
        <v>2608859.96</v>
      </c>
      <c r="E523" s="50">
        <v>2608859.96</v>
      </c>
      <c r="F523" s="49"/>
      <c r="G523" s="48">
        <f t="shared" si="233"/>
        <v>0</v>
      </c>
      <c r="H523" s="49"/>
      <c r="I523" s="49"/>
      <c r="J523" s="49"/>
      <c r="K523" s="49"/>
      <c r="L523" s="59"/>
      <c r="M523" s="49"/>
      <c r="N523" s="13"/>
    </row>
    <row r="524" spans="1:14">
      <c r="A524" s="45" t="s">
        <v>457</v>
      </c>
      <c r="B524" s="45" t="s">
        <v>24</v>
      </c>
      <c r="C524" s="46">
        <f t="shared" si="231"/>
        <v>60000</v>
      </c>
      <c r="D524" s="47">
        <f t="shared" si="234"/>
        <v>60000</v>
      </c>
      <c r="E524" s="47"/>
      <c r="F524" s="47">
        <v>60000</v>
      </c>
      <c r="G524" s="46">
        <f t="shared" si="233"/>
        <v>0</v>
      </c>
      <c r="H524" s="47"/>
      <c r="I524" s="47"/>
      <c r="J524" s="47"/>
      <c r="K524" s="47"/>
      <c r="L524" s="58"/>
      <c r="M524" s="47"/>
      <c r="N524" s="45"/>
    </row>
    <row r="525" spans="1:14">
      <c r="A525" s="12"/>
      <c r="B525" s="12" t="s">
        <v>476</v>
      </c>
      <c r="C525" s="42">
        <f t="shared" si="231"/>
        <v>1591366.21</v>
      </c>
      <c r="D525" s="43">
        <f t="shared" si="234"/>
        <v>1591366.21</v>
      </c>
      <c r="E525" s="43">
        <f t="shared" ref="E525:K525" si="235">SUM(E526:E528)</f>
        <v>1398866.21</v>
      </c>
      <c r="F525" s="43">
        <f t="shared" si="235"/>
        <v>192500</v>
      </c>
      <c r="G525" s="42">
        <f t="shared" si="235"/>
        <v>0</v>
      </c>
      <c r="H525" s="43">
        <f t="shared" si="235"/>
        <v>0</v>
      </c>
      <c r="I525" s="43">
        <f t="shared" si="235"/>
        <v>0</v>
      </c>
      <c r="J525" s="43">
        <f t="shared" si="235"/>
        <v>0</v>
      </c>
      <c r="K525" s="43">
        <f t="shared" si="235"/>
        <v>0</v>
      </c>
      <c r="L525" s="8"/>
      <c r="M525" s="43"/>
      <c r="N525" s="12"/>
    </row>
    <row r="526" spans="1:14">
      <c r="A526" s="45" t="s">
        <v>477</v>
      </c>
      <c r="B526" s="45" t="s">
        <v>24</v>
      </c>
      <c r="C526" s="46">
        <f t="shared" si="231"/>
        <v>32500</v>
      </c>
      <c r="D526" s="47">
        <f t="shared" si="234"/>
        <v>32500</v>
      </c>
      <c r="E526" s="47"/>
      <c r="F526" s="47">
        <v>32500</v>
      </c>
      <c r="G526" s="46">
        <f t="shared" ref="G526:G528" si="236">SUM(H526:K526)</f>
        <v>0</v>
      </c>
      <c r="H526" s="47"/>
      <c r="I526" s="47"/>
      <c r="J526" s="47"/>
      <c r="K526" s="47"/>
      <c r="L526" s="58"/>
      <c r="M526" s="47"/>
      <c r="N526" s="45"/>
    </row>
    <row r="527" spans="1:14">
      <c r="A527" s="13" t="s">
        <v>477</v>
      </c>
      <c r="B527" s="13" t="s">
        <v>25</v>
      </c>
      <c r="C527" s="48">
        <f t="shared" si="231"/>
        <v>1398866.21</v>
      </c>
      <c r="D527" s="49">
        <f t="shared" si="234"/>
        <v>1398866.21</v>
      </c>
      <c r="E527" s="50">
        <v>1398866.21</v>
      </c>
      <c r="F527" s="49"/>
      <c r="G527" s="48">
        <f t="shared" si="236"/>
        <v>0</v>
      </c>
      <c r="H527" s="49"/>
      <c r="I527" s="49"/>
      <c r="J527" s="49"/>
      <c r="K527" s="49"/>
      <c r="L527" s="59"/>
      <c r="M527" s="49"/>
      <c r="N527" s="13"/>
    </row>
    <row r="528" ht="14.25" spans="1:14">
      <c r="A528" s="45" t="s">
        <v>478</v>
      </c>
      <c r="B528" s="45" t="s">
        <v>479</v>
      </c>
      <c r="C528" s="46">
        <f t="shared" si="231"/>
        <v>160000</v>
      </c>
      <c r="D528" s="47">
        <f t="shared" si="234"/>
        <v>160000</v>
      </c>
      <c r="E528" s="47"/>
      <c r="F528" s="54">
        <v>160000</v>
      </c>
      <c r="G528" s="46">
        <f t="shared" si="236"/>
        <v>0</v>
      </c>
      <c r="H528" s="47"/>
      <c r="I528" s="47"/>
      <c r="J528" s="47"/>
      <c r="K528" s="47"/>
      <c r="L528" s="58"/>
      <c r="M528" s="47"/>
      <c r="N528" s="45"/>
    </row>
    <row r="529" spans="1:14">
      <c r="A529" s="12"/>
      <c r="B529" s="12" t="s">
        <v>480</v>
      </c>
      <c r="C529" s="42">
        <f t="shared" si="231"/>
        <v>6177429.73</v>
      </c>
      <c r="D529" s="43">
        <f t="shared" si="234"/>
        <v>6177429.73</v>
      </c>
      <c r="E529" s="43">
        <f t="shared" ref="E529:M529" si="237">SUM(E530:E538)</f>
        <v>5923929.73</v>
      </c>
      <c r="F529" s="43">
        <f t="shared" si="237"/>
        <v>253500</v>
      </c>
      <c r="G529" s="42">
        <f t="shared" si="237"/>
        <v>0</v>
      </c>
      <c r="H529" s="43">
        <f t="shared" si="237"/>
        <v>0</v>
      </c>
      <c r="I529" s="43">
        <f t="shared" si="237"/>
        <v>0</v>
      </c>
      <c r="J529" s="43">
        <f t="shared" si="237"/>
        <v>0</v>
      </c>
      <c r="K529" s="43">
        <f t="shared" si="237"/>
        <v>0</v>
      </c>
      <c r="L529" s="43">
        <f t="shared" si="237"/>
        <v>10000</v>
      </c>
      <c r="M529" s="43">
        <f t="shared" si="237"/>
        <v>33000</v>
      </c>
      <c r="N529" s="12"/>
    </row>
    <row r="530" spans="1:14">
      <c r="A530" s="45" t="s">
        <v>23</v>
      </c>
      <c r="B530" s="45" t="s">
        <v>481</v>
      </c>
      <c r="C530" s="46">
        <f t="shared" si="231"/>
        <v>65000</v>
      </c>
      <c r="D530" s="47">
        <f t="shared" si="234"/>
        <v>65000</v>
      </c>
      <c r="E530" s="47"/>
      <c r="F530" s="47">
        <v>65000</v>
      </c>
      <c r="G530" s="46">
        <f t="shared" ref="G530:G538" si="238">SUM(H530:K530)</f>
        <v>0</v>
      </c>
      <c r="H530" s="47"/>
      <c r="I530" s="47"/>
      <c r="J530" s="47"/>
      <c r="K530" s="47"/>
      <c r="L530" s="58"/>
      <c r="M530" s="47"/>
      <c r="N530" s="45"/>
    </row>
    <row r="531" spans="1:14">
      <c r="A531" s="45" t="s">
        <v>23</v>
      </c>
      <c r="B531" s="45" t="s">
        <v>482</v>
      </c>
      <c r="C531" s="46">
        <f t="shared" si="231"/>
        <v>10000</v>
      </c>
      <c r="D531" s="47">
        <f t="shared" si="234"/>
        <v>10000</v>
      </c>
      <c r="E531" s="47"/>
      <c r="F531" s="47">
        <v>10000</v>
      </c>
      <c r="G531" s="46">
        <f t="shared" si="238"/>
        <v>0</v>
      </c>
      <c r="H531" s="47"/>
      <c r="I531" s="47"/>
      <c r="J531" s="47"/>
      <c r="K531" s="47"/>
      <c r="L531" s="58"/>
      <c r="M531" s="47"/>
      <c r="N531" s="45"/>
    </row>
    <row r="532" spans="1:14">
      <c r="A532" s="45" t="s">
        <v>23</v>
      </c>
      <c r="B532" s="45" t="s">
        <v>483</v>
      </c>
      <c r="C532" s="46">
        <f t="shared" si="231"/>
        <v>10000</v>
      </c>
      <c r="D532" s="47">
        <f t="shared" si="234"/>
        <v>10000</v>
      </c>
      <c r="E532" s="47"/>
      <c r="F532" s="47">
        <v>10000</v>
      </c>
      <c r="G532" s="46">
        <f t="shared" si="238"/>
        <v>0</v>
      </c>
      <c r="H532" s="47"/>
      <c r="I532" s="47"/>
      <c r="J532" s="47"/>
      <c r="K532" s="47"/>
      <c r="L532" s="58"/>
      <c r="M532" s="47"/>
      <c r="N532" s="45"/>
    </row>
    <row r="533" spans="1:14">
      <c r="A533" s="45" t="s">
        <v>23</v>
      </c>
      <c r="B533" s="45" t="s">
        <v>484</v>
      </c>
      <c r="C533" s="46">
        <f t="shared" si="231"/>
        <v>50000</v>
      </c>
      <c r="D533" s="47">
        <f t="shared" si="234"/>
        <v>50000</v>
      </c>
      <c r="E533" s="47"/>
      <c r="F533" s="47">
        <v>50000</v>
      </c>
      <c r="G533" s="46">
        <f t="shared" si="238"/>
        <v>0</v>
      </c>
      <c r="H533" s="47"/>
      <c r="I533" s="47"/>
      <c r="J533" s="47"/>
      <c r="K533" s="47"/>
      <c r="L533" s="58"/>
      <c r="M533" s="47">
        <v>33000</v>
      </c>
      <c r="N533" s="45"/>
    </row>
    <row r="534" spans="1:14">
      <c r="A534" s="45" t="s">
        <v>23</v>
      </c>
      <c r="B534" s="45" t="s">
        <v>485</v>
      </c>
      <c r="C534" s="46">
        <f t="shared" si="231"/>
        <v>56000</v>
      </c>
      <c r="D534" s="47">
        <f t="shared" si="234"/>
        <v>56000</v>
      </c>
      <c r="E534" s="47"/>
      <c r="F534" s="47">
        <v>56000</v>
      </c>
      <c r="G534" s="46">
        <f t="shared" si="238"/>
        <v>0</v>
      </c>
      <c r="H534" s="47"/>
      <c r="I534" s="47"/>
      <c r="J534" s="47"/>
      <c r="K534" s="47"/>
      <c r="L534" s="58"/>
      <c r="M534" s="47"/>
      <c r="N534" s="45"/>
    </row>
    <row r="535" spans="1:14">
      <c r="A535" s="45" t="s">
        <v>23</v>
      </c>
      <c r="B535" s="45" t="s">
        <v>486</v>
      </c>
      <c r="C535" s="46">
        <f t="shared" si="231"/>
        <v>30000</v>
      </c>
      <c r="D535" s="47">
        <f t="shared" si="234"/>
        <v>30000</v>
      </c>
      <c r="E535" s="47"/>
      <c r="F535" s="47">
        <v>30000</v>
      </c>
      <c r="G535" s="46">
        <f t="shared" si="238"/>
        <v>0</v>
      </c>
      <c r="H535" s="47"/>
      <c r="I535" s="47"/>
      <c r="J535" s="47"/>
      <c r="K535" s="47"/>
      <c r="L535" s="58"/>
      <c r="M535" s="47"/>
      <c r="N535" s="45"/>
    </row>
    <row r="536" spans="1:14">
      <c r="A536" s="13" t="s">
        <v>487</v>
      </c>
      <c r="B536" s="13" t="s">
        <v>488</v>
      </c>
      <c r="C536" s="48">
        <f t="shared" si="231"/>
        <v>0</v>
      </c>
      <c r="D536" s="49">
        <f t="shared" si="234"/>
        <v>0</v>
      </c>
      <c r="E536" s="49"/>
      <c r="F536" s="49"/>
      <c r="G536" s="48">
        <f t="shared" si="238"/>
        <v>0</v>
      </c>
      <c r="H536" s="49"/>
      <c r="I536" s="49"/>
      <c r="J536" s="49"/>
      <c r="K536" s="49"/>
      <c r="L536" s="59"/>
      <c r="M536" s="49"/>
      <c r="N536" s="13"/>
    </row>
    <row r="537" spans="1:14">
      <c r="A537" s="45" t="s">
        <v>23</v>
      </c>
      <c r="B537" s="45" t="s">
        <v>24</v>
      </c>
      <c r="C537" s="46">
        <f t="shared" si="231"/>
        <v>32500</v>
      </c>
      <c r="D537" s="47">
        <f t="shared" si="234"/>
        <v>32500</v>
      </c>
      <c r="E537" s="47"/>
      <c r="F537" s="47">
        <v>32500</v>
      </c>
      <c r="G537" s="46">
        <f t="shared" si="238"/>
        <v>0</v>
      </c>
      <c r="H537" s="47"/>
      <c r="I537" s="47"/>
      <c r="J537" s="47"/>
      <c r="K537" s="47"/>
      <c r="L537" s="47">
        <v>10000</v>
      </c>
      <c r="M537" s="47"/>
      <c r="N537" s="45"/>
    </row>
    <row r="538" spans="1:14">
      <c r="A538" s="13" t="s">
        <v>23</v>
      </c>
      <c r="B538" s="13" t="s">
        <v>25</v>
      </c>
      <c r="C538" s="48">
        <f t="shared" si="231"/>
        <v>5923929.73</v>
      </c>
      <c r="D538" s="49">
        <f t="shared" si="234"/>
        <v>5923929.73</v>
      </c>
      <c r="E538" s="50">
        <v>5923929.73</v>
      </c>
      <c r="F538" s="49"/>
      <c r="G538" s="48">
        <f t="shared" si="238"/>
        <v>0</v>
      </c>
      <c r="H538" s="49"/>
      <c r="I538" s="49"/>
      <c r="J538" s="49"/>
      <c r="K538" s="49"/>
      <c r="L538" s="49"/>
      <c r="M538" s="49"/>
      <c r="N538" s="13"/>
    </row>
    <row r="539" spans="1:14">
      <c r="A539" s="12"/>
      <c r="B539" s="12" t="s">
        <v>489</v>
      </c>
      <c r="C539" s="42">
        <f t="shared" si="231"/>
        <v>5929237.28</v>
      </c>
      <c r="D539" s="43">
        <f t="shared" si="234"/>
        <v>5929237.28</v>
      </c>
      <c r="E539" s="43">
        <f t="shared" ref="E539:M539" si="239">SUM(E540:E542)</f>
        <v>4959237.28</v>
      </c>
      <c r="F539" s="43">
        <f t="shared" si="239"/>
        <v>970000</v>
      </c>
      <c r="G539" s="42">
        <f t="shared" si="239"/>
        <v>0</v>
      </c>
      <c r="H539" s="43">
        <f t="shared" si="239"/>
        <v>0</v>
      </c>
      <c r="I539" s="43">
        <f t="shared" si="239"/>
        <v>0</v>
      </c>
      <c r="J539" s="43">
        <f t="shared" si="239"/>
        <v>0</v>
      </c>
      <c r="K539" s="43">
        <f t="shared" si="239"/>
        <v>0</v>
      </c>
      <c r="L539" s="43">
        <f t="shared" si="239"/>
        <v>3000</v>
      </c>
      <c r="M539" s="43">
        <f t="shared" si="239"/>
        <v>117500</v>
      </c>
      <c r="N539" s="12"/>
    </row>
    <row r="540" ht="27" spans="1:14">
      <c r="A540" s="45" t="s">
        <v>477</v>
      </c>
      <c r="B540" s="45" t="s">
        <v>490</v>
      </c>
      <c r="C540" s="46">
        <f t="shared" si="231"/>
        <v>850000</v>
      </c>
      <c r="D540" s="47">
        <f t="shared" si="234"/>
        <v>850000</v>
      </c>
      <c r="E540" s="47"/>
      <c r="F540" s="54">
        <v>850000</v>
      </c>
      <c r="G540" s="46">
        <f t="shared" ref="G540:G542" si="240">SUM(H540:K540)</f>
        <v>0</v>
      </c>
      <c r="H540" s="47"/>
      <c r="I540" s="47"/>
      <c r="J540" s="47"/>
      <c r="K540" s="47"/>
      <c r="L540" s="47"/>
      <c r="M540" s="47">
        <v>108000</v>
      </c>
      <c r="N540" s="45"/>
    </row>
    <row r="541" spans="1:14">
      <c r="A541" s="45" t="s">
        <v>477</v>
      </c>
      <c r="B541" s="45" t="s">
        <v>24</v>
      </c>
      <c r="C541" s="46">
        <f t="shared" si="231"/>
        <v>120000</v>
      </c>
      <c r="D541" s="47">
        <f t="shared" si="234"/>
        <v>120000</v>
      </c>
      <c r="E541" s="47"/>
      <c r="F541" s="47">
        <v>120000</v>
      </c>
      <c r="G541" s="46">
        <f t="shared" si="240"/>
        <v>0</v>
      </c>
      <c r="H541" s="47"/>
      <c r="I541" s="47"/>
      <c r="J541" s="47"/>
      <c r="K541" s="47"/>
      <c r="L541" s="47">
        <v>3000</v>
      </c>
      <c r="M541" s="47">
        <v>9500</v>
      </c>
      <c r="N541" s="45"/>
    </row>
    <row r="542" spans="1:14">
      <c r="A542" s="13" t="s">
        <v>477</v>
      </c>
      <c r="B542" s="13" t="s">
        <v>25</v>
      </c>
      <c r="C542" s="48">
        <f t="shared" si="231"/>
        <v>4959237.28</v>
      </c>
      <c r="D542" s="49">
        <f t="shared" si="234"/>
        <v>4959237.28</v>
      </c>
      <c r="E542" s="50">
        <v>4959237.28</v>
      </c>
      <c r="F542" s="49"/>
      <c r="G542" s="48">
        <f t="shared" si="240"/>
        <v>0</v>
      </c>
      <c r="H542" s="49"/>
      <c r="I542" s="49"/>
      <c r="J542" s="49"/>
      <c r="K542" s="49"/>
      <c r="L542" s="59"/>
      <c r="M542" s="49"/>
      <c r="N542" s="13"/>
    </row>
    <row r="543" ht="14.25" spans="1:14">
      <c r="A543" s="13"/>
      <c r="B543" s="83" t="s">
        <v>491</v>
      </c>
      <c r="C543" s="42">
        <f t="shared" si="231"/>
        <v>171420000</v>
      </c>
      <c r="D543" s="43">
        <f t="shared" si="234"/>
        <v>171420000</v>
      </c>
      <c r="E543" s="43">
        <f t="shared" ref="E543:K543" si="241">SUM(E544:E547)</f>
        <v>171390000</v>
      </c>
      <c r="F543" s="43">
        <f t="shared" si="241"/>
        <v>30000</v>
      </c>
      <c r="G543" s="42">
        <f t="shared" si="241"/>
        <v>0</v>
      </c>
      <c r="H543" s="43">
        <f t="shared" si="241"/>
        <v>0</v>
      </c>
      <c r="I543" s="43">
        <f t="shared" si="241"/>
        <v>0</v>
      </c>
      <c r="J543" s="43">
        <f t="shared" si="241"/>
        <v>0</v>
      </c>
      <c r="K543" s="43">
        <f t="shared" si="241"/>
        <v>0</v>
      </c>
      <c r="L543" s="8"/>
      <c r="M543" s="43"/>
      <c r="N543" s="13"/>
    </row>
    <row r="544" ht="14.25" spans="1:14">
      <c r="A544" s="63"/>
      <c r="B544" s="73" t="s">
        <v>277</v>
      </c>
      <c r="C544" s="53">
        <f t="shared" si="231"/>
        <v>0</v>
      </c>
      <c r="D544" s="53">
        <f t="shared" si="234"/>
        <v>0</v>
      </c>
      <c r="E544" s="64"/>
      <c r="F544" s="64"/>
      <c r="G544" s="48">
        <f t="shared" ref="G544:G547" si="242">SUM(H544:K544)</f>
        <v>0</v>
      </c>
      <c r="H544" s="64"/>
      <c r="I544" s="64"/>
      <c r="J544" s="64"/>
      <c r="K544" s="64"/>
      <c r="L544" s="65"/>
      <c r="M544" s="64"/>
      <c r="N544" s="63"/>
    </row>
    <row r="545" spans="1:14">
      <c r="A545" s="63"/>
      <c r="B545" s="13" t="s">
        <v>25</v>
      </c>
      <c r="C545" s="53">
        <f t="shared" si="231"/>
        <v>0</v>
      </c>
      <c r="D545" s="53">
        <f t="shared" si="234"/>
        <v>0</v>
      </c>
      <c r="E545" s="64"/>
      <c r="F545" s="64"/>
      <c r="G545" s="48">
        <f t="shared" si="242"/>
        <v>0</v>
      </c>
      <c r="H545" s="64"/>
      <c r="I545" s="64"/>
      <c r="J545" s="64"/>
      <c r="K545" s="64"/>
      <c r="L545" s="65"/>
      <c r="M545" s="64"/>
      <c r="N545" s="63"/>
    </row>
    <row r="546" spans="1:14">
      <c r="A546" s="63"/>
      <c r="B546" s="13" t="s">
        <v>492</v>
      </c>
      <c r="C546" s="53">
        <f t="shared" si="231"/>
        <v>171390000</v>
      </c>
      <c r="D546" s="53">
        <f t="shared" si="234"/>
        <v>171390000</v>
      </c>
      <c r="E546" s="64">
        <v>171390000</v>
      </c>
      <c r="F546" s="64"/>
      <c r="G546" s="48">
        <f t="shared" si="242"/>
        <v>0</v>
      </c>
      <c r="H546" s="64"/>
      <c r="I546" s="64"/>
      <c r="J546" s="64"/>
      <c r="K546" s="64"/>
      <c r="L546" s="65"/>
      <c r="M546" s="64"/>
      <c r="N546" s="63"/>
    </row>
    <row r="547" ht="14.25" spans="1:14">
      <c r="A547" s="63"/>
      <c r="B547" s="73" t="s">
        <v>102</v>
      </c>
      <c r="C547" s="53">
        <f t="shared" si="231"/>
        <v>30000</v>
      </c>
      <c r="D547" s="53">
        <f t="shared" si="234"/>
        <v>30000</v>
      </c>
      <c r="E547" s="64"/>
      <c r="F547" s="73">
        <v>30000</v>
      </c>
      <c r="G547" s="48">
        <f t="shared" si="242"/>
        <v>0</v>
      </c>
      <c r="H547" s="64"/>
      <c r="I547" s="64"/>
      <c r="J547" s="64"/>
      <c r="K547" s="64"/>
      <c r="L547" s="65"/>
      <c r="M547" s="64"/>
      <c r="N547" s="63"/>
    </row>
    <row r="548" spans="1:14">
      <c r="A548" s="12"/>
      <c r="B548" s="12" t="s">
        <v>493</v>
      </c>
      <c r="C548" s="42">
        <f t="shared" si="231"/>
        <v>55121010.65</v>
      </c>
      <c r="D548" s="43">
        <f t="shared" si="234"/>
        <v>5362873.65</v>
      </c>
      <c r="E548" s="43">
        <f t="shared" ref="E548:M548" si="243">SUM(E549:E559)</f>
        <v>5185373.65</v>
      </c>
      <c r="F548" s="43">
        <f t="shared" si="243"/>
        <v>177500</v>
      </c>
      <c r="G548" s="42">
        <f t="shared" si="243"/>
        <v>49758137</v>
      </c>
      <c r="H548" s="43">
        <f t="shared" si="243"/>
        <v>0</v>
      </c>
      <c r="I548" s="43">
        <f t="shared" si="243"/>
        <v>78372</v>
      </c>
      <c r="J548" s="43">
        <f t="shared" si="243"/>
        <v>49679765</v>
      </c>
      <c r="K548" s="43">
        <f t="shared" si="243"/>
        <v>0</v>
      </c>
      <c r="L548" s="43">
        <f t="shared" si="243"/>
        <v>0</v>
      </c>
      <c r="M548" s="43">
        <f t="shared" si="243"/>
        <v>60000</v>
      </c>
      <c r="N548" s="12"/>
    </row>
    <row r="549" ht="14.25" spans="1:14">
      <c r="A549" s="51"/>
      <c r="B549" s="51" t="s">
        <v>494</v>
      </c>
      <c r="C549" s="53">
        <f t="shared" si="231"/>
        <v>50000</v>
      </c>
      <c r="D549" s="53">
        <f t="shared" si="234"/>
        <v>50000</v>
      </c>
      <c r="E549" s="53"/>
      <c r="F549" s="55">
        <v>50000</v>
      </c>
      <c r="G549" s="53">
        <f>SUM(H549:K549)</f>
        <v>0</v>
      </c>
      <c r="H549" s="53"/>
      <c r="I549" s="53"/>
      <c r="J549" s="53"/>
      <c r="K549" s="53"/>
      <c r="L549" s="61"/>
      <c r="M549" s="53">
        <v>60000</v>
      </c>
      <c r="N549" s="51"/>
    </row>
    <row r="550" ht="27" spans="1:14">
      <c r="A550" s="13" t="s">
        <v>495</v>
      </c>
      <c r="B550" s="13" t="s">
        <v>496</v>
      </c>
      <c r="C550" s="48">
        <f t="shared" si="231"/>
        <v>0</v>
      </c>
      <c r="D550" s="49">
        <f t="shared" si="234"/>
        <v>0</v>
      </c>
      <c r="E550" s="49"/>
      <c r="F550" s="49"/>
      <c r="G550" s="48">
        <f>SUM(H550:K550)</f>
        <v>0</v>
      </c>
      <c r="H550" s="49"/>
      <c r="I550" s="49"/>
      <c r="J550" s="49"/>
      <c r="K550" s="49"/>
      <c r="L550" s="59"/>
      <c r="M550" s="49"/>
      <c r="N550" s="13"/>
    </row>
    <row r="551" ht="27" spans="1:14">
      <c r="A551" s="45" t="s">
        <v>497</v>
      </c>
      <c r="B551" s="45" t="s">
        <v>498</v>
      </c>
      <c r="C551" s="46">
        <f t="shared" si="231"/>
        <v>78372</v>
      </c>
      <c r="D551" s="47">
        <f t="shared" si="234"/>
        <v>0</v>
      </c>
      <c r="E551" s="47"/>
      <c r="F551" s="47"/>
      <c r="G551" s="46">
        <f>SUM(H551:K551)</f>
        <v>78372</v>
      </c>
      <c r="H551" s="47"/>
      <c r="I551" s="54">
        <v>78372</v>
      </c>
      <c r="J551" s="47"/>
      <c r="K551" s="47"/>
      <c r="L551" s="58"/>
      <c r="M551" s="47"/>
      <c r="N551" s="45"/>
    </row>
    <row r="552" spans="1:14">
      <c r="A552" s="45" t="s">
        <v>499</v>
      </c>
      <c r="B552" s="45" t="s">
        <v>24</v>
      </c>
      <c r="C552" s="46">
        <f t="shared" si="231"/>
        <v>127500</v>
      </c>
      <c r="D552" s="47">
        <f t="shared" si="234"/>
        <v>127500</v>
      </c>
      <c r="E552" s="47"/>
      <c r="F552" s="47">
        <v>127500</v>
      </c>
      <c r="G552" s="46">
        <f>SUM(H552:K552)</f>
        <v>0</v>
      </c>
      <c r="H552" s="47"/>
      <c r="I552" s="47"/>
      <c r="J552" s="47"/>
      <c r="K552" s="47"/>
      <c r="L552" s="58"/>
      <c r="M552" s="47"/>
      <c r="N552" s="45"/>
    </row>
    <row r="553" spans="1:14">
      <c r="A553" s="45"/>
      <c r="B553" s="45" t="s">
        <v>500</v>
      </c>
      <c r="C553" s="46">
        <f t="shared" ref="C553:C558" si="244">SUM(D553,G553)</f>
        <v>17575000</v>
      </c>
      <c r="D553" s="47">
        <f t="shared" ref="D553:D570" si="245">SUM(E553:F553)</f>
        <v>0</v>
      </c>
      <c r="E553" s="47"/>
      <c r="F553" s="47"/>
      <c r="G553" s="46">
        <f t="shared" ref="G553:G559" si="246">SUM(H553:K553)</f>
        <v>17575000</v>
      </c>
      <c r="H553" s="47"/>
      <c r="I553" s="47"/>
      <c r="J553" s="47">
        <f>6975000+10600000</f>
        <v>17575000</v>
      </c>
      <c r="K553" s="47"/>
      <c r="L553" s="58"/>
      <c r="M553" s="47"/>
      <c r="N553" s="45"/>
    </row>
    <row r="554" spans="1:14">
      <c r="A554" s="45"/>
      <c r="B554" s="45" t="s">
        <v>501</v>
      </c>
      <c r="C554" s="46">
        <f t="shared" si="244"/>
        <v>7342345</v>
      </c>
      <c r="D554" s="47">
        <f t="shared" si="245"/>
        <v>0</v>
      </c>
      <c r="E554" s="47"/>
      <c r="F554" s="47"/>
      <c r="G554" s="46">
        <f t="shared" si="246"/>
        <v>7342345</v>
      </c>
      <c r="H554" s="47"/>
      <c r="I554" s="47"/>
      <c r="J554" s="47">
        <v>7342345</v>
      </c>
      <c r="K554" s="47"/>
      <c r="L554" s="58"/>
      <c r="M554" s="47"/>
      <c r="N554" s="45"/>
    </row>
    <row r="555" spans="1:14">
      <c r="A555" s="45"/>
      <c r="B555" s="45" t="s">
        <v>502</v>
      </c>
      <c r="C555" s="46">
        <f t="shared" si="244"/>
        <v>14360000</v>
      </c>
      <c r="D555" s="47">
        <f t="shared" si="245"/>
        <v>0</v>
      </c>
      <c r="E555" s="47"/>
      <c r="F555" s="47"/>
      <c r="G555" s="46">
        <f t="shared" si="246"/>
        <v>14360000</v>
      </c>
      <c r="H555" s="47"/>
      <c r="I555" s="47"/>
      <c r="J555" s="47">
        <v>14360000</v>
      </c>
      <c r="K555" s="47"/>
      <c r="L555" s="58"/>
      <c r="M555" s="47"/>
      <c r="N555" s="45"/>
    </row>
    <row r="556" spans="1:14">
      <c r="A556" s="45"/>
      <c r="B556" s="45" t="s">
        <v>503</v>
      </c>
      <c r="C556" s="46">
        <f t="shared" si="244"/>
        <v>0</v>
      </c>
      <c r="D556" s="47">
        <f t="shared" si="245"/>
        <v>0</v>
      </c>
      <c r="E556" s="47"/>
      <c r="F556" s="47"/>
      <c r="G556" s="46">
        <f t="shared" si="246"/>
        <v>0</v>
      </c>
      <c r="H556" s="47"/>
      <c r="I556" s="47"/>
      <c r="J556" s="47"/>
      <c r="K556" s="47"/>
      <c r="L556" s="58"/>
      <c r="M556" s="47"/>
      <c r="N556" s="45"/>
    </row>
    <row r="557" spans="1:14">
      <c r="A557" s="45"/>
      <c r="B557" s="45" t="s">
        <v>504</v>
      </c>
      <c r="C557" s="46">
        <f t="shared" si="244"/>
        <v>5788130</v>
      </c>
      <c r="D557" s="47">
        <f t="shared" si="245"/>
        <v>0</v>
      </c>
      <c r="E557" s="47"/>
      <c r="F557" s="47"/>
      <c r="G557" s="46">
        <f t="shared" si="246"/>
        <v>5788130</v>
      </c>
      <c r="H557" s="47"/>
      <c r="I557" s="47"/>
      <c r="J557" s="47">
        <v>5788130</v>
      </c>
      <c r="K557" s="47"/>
      <c r="L557" s="58"/>
      <c r="M557" s="47"/>
      <c r="N557" s="45"/>
    </row>
    <row r="558" ht="27" spans="1:14">
      <c r="A558" s="45"/>
      <c r="B558" s="45" t="s">
        <v>505</v>
      </c>
      <c r="C558" s="46">
        <f t="shared" si="244"/>
        <v>4614290</v>
      </c>
      <c r="D558" s="47">
        <f t="shared" si="245"/>
        <v>0</v>
      </c>
      <c r="E558" s="47"/>
      <c r="F558" s="47"/>
      <c r="G558" s="46">
        <f t="shared" si="246"/>
        <v>4614290</v>
      </c>
      <c r="H558" s="47"/>
      <c r="I558" s="47"/>
      <c r="J558" s="47">
        <v>4614290</v>
      </c>
      <c r="K558" s="47"/>
      <c r="L558" s="58"/>
      <c r="M558" s="47"/>
      <c r="N558" s="45"/>
    </row>
    <row r="559" spans="1:14">
      <c r="A559" s="13" t="s">
        <v>499</v>
      </c>
      <c r="B559" s="13" t="s">
        <v>25</v>
      </c>
      <c r="C559" s="48">
        <f t="shared" ref="C559:C602" si="247">SUM(D559,G559)</f>
        <v>5185373.65</v>
      </c>
      <c r="D559" s="49">
        <f t="shared" si="245"/>
        <v>5185373.65</v>
      </c>
      <c r="E559" s="50">
        <v>5185373.65</v>
      </c>
      <c r="F559" s="49"/>
      <c r="G559" s="46">
        <f t="shared" si="246"/>
        <v>0</v>
      </c>
      <c r="H559" s="49"/>
      <c r="I559" s="49"/>
      <c r="J559" s="49"/>
      <c r="K559" s="49"/>
      <c r="L559" s="59"/>
      <c r="M559" s="49"/>
      <c r="N559" s="13"/>
    </row>
    <row r="560" ht="27" spans="1:14">
      <c r="A560" s="12"/>
      <c r="B560" s="12" t="s">
        <v>506</v>
      </c>
      <c r="C560" s="42">
        <f t="shared" si="247"/>
        <v>785227.61</v>
      </c>
      <c r="D560" s="43">
        <f t="shared" si="245"/>
        <v>785227.61</v>
      </c>
      <c r="E560" s="43">
        <f t="shared" ref="E560:M560" si="248">SUM(E561:E563)</f>
        <v>717727.61</v>
      </c>
      <c r="F560" s="43">
        <f t="shared" si="248"/>
        <v>67500</v>
      </c>
      <c r="G560" s="42">
        <f t="shared" si="248"/>
        <v>0</v>
      </c>
      <c r="H560" s="43">
        <f t="shared" si="248"/>
        <v>0</v>
      </c>
      <c r="I560" s="43">
        <f t="shared" si="248"/>
        <v>0</v>
      </c>
      <c r="J560" s="43">
        <f t="shared" si="248"/>
        <v>0</v>
      </c>
      <c r="K560" s="43">
        <f t="shared" si="248"/>
        <v>0</v>
      </c>
      <c r="L560" s="43">
        <f t="shared" si="248"/>
        <v>0</v>
      </c>
      <c r="M560" s="43">
        <f t="shared" si="248"/>
        <v>28000</v>
      </c>
      <c r="N560" s="12"/>
    </row>
    <row r="561" spans="1:14">
      <c r="A561" s="45" t="s">
        <v>507</v>
      </c>
      <c r="B561" s="45" t="s">
        <v>508</v>
      </c>
      <c r="C561" s="46">
        <f t="shared" si="247"/>
        <v>50000</v>
      </c>
      <c r="D561" s="47">
        <f t="shared" si="245"/>
        <v>50000</v>
      </c>
      <c r="E561" s="47"/>
      <c r="F561" s="47">
        <v>50000</v>
      </c>
      <c r="G561" s="46">
        <f t="shared" ref="G561:G563" si="249">SUM(H561:K561)</f>
        <v>0</v>
      </c>
      <c r="H561" s="47"/>
      <c r="I561" s="47"/>
      <c r="J561" s="47"/>
      <c r="K561" s="47"/>
      <c r="L561" s="58"/>
      <c r="M561" s="47">
        <v>28000</v>
      </c>
      <c r="N561" s="45"/>
    </row>
    <row r="562" spans="1:14">
      <c r="A562" s="13" t="s">
        <v>507</v>
      </c>
      <c r="B562" s="13" t="s">
        <v>25</v>
      </c>
      <c r="C562" s="48">
        <f t="shared" si="247"/>
        <v>717727.61</v>
      </c>
      <c r="D562" s="49">
        <f t="shared" si="245"/>
        <v>717727.61</v>
      </c>
      <c r="E562" s="50">
        <v>717727.61</v>
      </c>
      <c r="F562" s="49"/>
      <c r="G562" s="48">
        <f t="shared" si="249"/>
        <v>0</v>
      </c>
      <c r="H562" s="49"/>
      <c r="I562" s="49"/>
      <c r="J562" s="49"/>
      <c r="K562" s="49"/>
      <c r="L562" s="59"/>
      <c r="M562" s="49"/>
      <c r="N562" s="13"/>
    </row>
    <row r="563" spans="1:14">
      <c r="A563" s="45" t="s">
        <v>507</v>
      </c>
      <c r="B563" s="45" t="s">
        <v>24</v>
      </c>
      <c r="C563" s="46">
        <f t="shared" si="247"/>
        <v>17500</v>
      </c>
      <c r="D563" s="47">
        <f t="shared" si="245"/>
        <v>17500</v>
      </c>
      <c r="E563" s="47"/>
      <c r="F563" s="47">
        <v>17500</v>
      </c>
      <c r="G563" s="46">
        <f t="shared" si="249"/>
        <v>0</v>
      </c>
      <c r="H563" s="47"/>
      <c r="I563" s="47"/>
      <c r="J563" s="47"/>
      <c r="K563" s="47"/>
      <c r="L563" s="58"/>
      <c r="M563" s="47"/>
      <c r="N563" s="45"/>
    </row>
    <row r="564" spans="1:14">
      <c r="A564" s="12"/>
      <c r="B564" s="12" t="s">
        <v>509</v>
      </c>
      <c r="C564" s="42">
        <f t="shared" si="247"/>
        <v>3468451.48</v>
      </c>
      <c r="D564" s="43">
        <f t="shared" si="245"/>
        <v>1298745.24</v>
      </c>
      <c r="E564" s="43">
        <f t="shared" ref="E564:K564" si="250">SUM(E565:E569)</f>
        <v>1171245.24</v>
      </c>
      <c r="F564" s="43">
        <f t="shared" si="250"/>
        <v>127500</v>
      </c>
      <c r="G564" s="42">
        <f t="shared" si="250"/>
        <v>2169706.24</v>
      </c>
      <c r="H564" s="43">
        <f t="shared" si="250"/>
        <v>1589706.24</v>
      </c>
      <c r="I564" s="43">
        <f t="shared" si="250"/>
        <v>580000</v>
      </c>
      <c r="J564" s="43">
        <f t="shared" si="250"/>
        <v>0</v>
      </c>
      <c r="K564" s="43">
        <f t="shared" si="250"/>
        <v>0</v>
      </c>
      <c r="L564" s="8"/>
      <c r="M564" s="43"/>
      <c r="N564" s="12"/>
    </row>
    <row r="565" spans="1:14">
      <c r="A565" s="45" t="s">
        <v>29</v>
      </c>
      <c r="B565" s="45" t="s">
        <v>24</v>
      </c>
      <c r="C565" s="46">
        <f t="shared" si="247"/>
        <v>32500</v>
      </c>
      <c r="D565" s="47">
        <f t="shared" si="245"/>
        <v>32500</v>
      </c>
      <c r="E565" s="47"/>
      <c r="F565" s="47">
        <v>32500</v>
      </c>
      <c r="G565" s="46">
        <f t="shared" ref="G565:G569" si="251">SUM(H565:K565)</f>
        <v>0</v>
      </c>
      <c r="H565" s="47"/>
      <c r="I565" s="47"/>
      <c r="J565" s="47"/>
      <c r="K565" s="47"/>
      <c r="L565" s="58"/>
      <c r="M565" s="47"/>
      <c r="N565" s="45"/>
    </row>
    <row r="566" ht="14.25" spans="1:14">
      <c r="A566" s="45" t="s">
        <v>457</v>
      </c>
      <c r="B566" s="45" t="s">
        <v>510</v>
      </c>
      <c r="C566" s="46">
        <f t="shared" si="247"/>
        <v>1589706.24</v>
      </c>
      <c r="D566" s="47">
        <f t="shared" si="245"/>
        <v>0</v>
      </c>
      <c r="E566" s="47"/>
      <c r="F566" s="47"/>
      <c r="G566" s="46">
        <f t="shared" si="251"/>
        <v>1589706.24</v>
      </c>
      <c r="H566" s="54">
        <f>1625706.24-36000</f>
        <v>1589706.24</v>
      </c>
      <c r="I566" s="47"/>
      <c r="J566" s="47"/>
      <c r="K566" s="47"/>
      <c r="L566" s="58"/>
      <c r="M566" s="47"/>
      <c r="N566" s="45"/>
    </row>
    <row r="567" ht="14.25" spans="1:14">
      <c r="A567" s="45" t="s">
        <v>455</v>
      </c>
      <c r="B567" s="45" t="s">
        <v>511</v>
      </c>
      <c r="C567" s="46">
        <f t="shared" si="247"/>
        <v>95000</v>
      </c>
      <c r="D567" s="47">
        <f t="shared" si="245"/>
        <v>95000</v>
      </c>
      <c r="E567" s="47"/>
      <c r="F567" s="54">
        <v>95000</v>
      </c>
      <c r="G567" s="46">
        <f t="shared" si="251"/>
        <v>0</v>
      </c>
      <c r="H567" s="47"/>
      <c r="I567" s="47"/>
      <c r="J567" s="47"/>
      <c r="K567" s="47"/>
      <c r="L567" s="58"/>
      <c r="M567" s="47"/>
      <c r="N567" s="45"/>
    </row>
    <row r="568" ht="27" spans="1:14">
      <c r="A568" s="45" t="s">
        <v>512</v>
      </c>
      <c r="B568" s="45" t="s">
        <v>513</v>
      </c>
      <c r="C568" s="46">
        <f t="shared" si="247"/>
        <v>580000</v>
      </c>
      <c r="D568" s="47">
        <f t="shared" si="245"/>
        <v>0</v>
      </c>
      <c r="E568" s="47"/>
      <c r="F568" s="47"/>
      <c r="G568" s="46">
        <f t="shared" si="251"/>
        <v>580000</v>
      </c>
      <c r="H568" s="47"/>
      <c r="I568" s="54">
        <v>580000</v>
      </c>
      <c r="J568" s="47"/>
      <c r="K568" s="47"/>
      <c r="L568" s="58"/>
      <c r="M568" s="47"/>
      <c r="N568" s="45"/>
    </row>
    <row r="569" spans="1:14">
      <c r="A569" s="13" t="s">
        <v>457</v>
      </c>
      <c r="B569" s="13" t="s">
        <v>25</v>
      </c>
      <c r="C569" s="48">
        <f t="shared" si="247"/>
        <v>1171245.24</v>
      </c>
      <c r="D569" s="49">
        <f t="shared" si="245"/>
        <v>1171245.24</v>
      </c>
      <c r="E569" s="50">
        <v>1171245.24</v>
      </c>
      <c r="F569" s="49"/>
      <c r="G569" s="48">
        <f t="shared" si="251"/>
        <v>0</v>
      </c>
      <c r="H569" s="49"/>
      <c r="I569" s="49"/>
      <c r="J569" s="49"/>
      <c r="K569" s="49"/>
      <c r="L569" s="59"/>
      <c r="M569" s="49"/>
      <c r="N569" s="13"/>
    </row>
    <row r="570" spans="1:14">
      <c r="A570" s="12"/>
      <c r="B570" s="12" t="s">
        <v>514</v>
      </c>
      <c r="C570" s="42">
        <f t="shared" si="247"/>
        <v>11553871.23</v>
      </c>
      <c r="D570" s="43">
        <f t="shared" si="245"/>
        <v>11553871.23</v>
      </c>
      <c r="E570" s="43">
        <f t="shared" ref="E570:M570" si="252">SUM(E571:E574)</f>
        <v>11176371.23</v>
      </c>
      <c r="F570" s="43">
        <f t="shared" si="252"/>
        <v>377500</v>
      </c>
      <c r="G570" s="42">
        <f t="shared" si="252"/>
        <v>0</v>
      </c>
      <c r="H570" s="43">
        <f t="shared" si="252"/>
        <v>0</v>
      </c>
      <c r="I570" s="43">
        <f t="shared" si="252"/>
        <v>0</v>
      </c>
      <c r="J570" s="43">
        <f t="shared" si="252"/>
        <v>0</v>
      </c>
      <c r="K570" s="43">
        <f t="shared" si="252"/>
        <v>0</v>
      </c>
      <c r="L570" s="43">
        <f t="shared" si="252"/>
        <v>14000</v>
      </c>
      <c r="M570" s="43">
        <f t="shared" si="252"/>
        <v>65000</v>
      </c>
      <c r="N570" s="12"/>
    </row>
    <row r="571" ht="27" spans="1:14">
      <c r="A571" s="45" t="s">
        <v>515</v>
      </c>
      <c r="B571" s="45" t="s">
        <v>516</v>
      </c>
      <c r="C571" s="46">
        <f t="shared" si="247"/>
        <v>30000</v>
      </c>
      <c r="D571" s="47">
        <f t="shared" ref="D571:D634" si="253">SUM(E571:F571)</f>
        <v>30000</v>
      </c>
      <c r="E571" s="47"/>
      <c r="F571" s="92">
        <v>30000</v>
      </c>
      <c r="G571" s="46">
        <f t="shared" ref="G571:G574" si="254">SUM(H571:K571)</f>
        <v>0</v>
      </c>
      <c r="H571" s="47"/>
      <c r="I571" s="47"/>
      <c r="J571" s="47"/>
      <c r="K571" s="47"/>
      <c r="L571" s="58"/>
      <c r="M571" s="47">
        <v>50000</v>
      </c>
      <c r="N571" s="45"/>
    </row>
    <row r="572" ht="14.25" spans="1:14">
      <c r="A572" s="45" t="s">
        <v>515</v>
      </c>
      <c r="B572" s="45" t="s">
        <v>517</v>
      </c>
      <c r="C572" s="46">
        <f t="shared" si="247"/>
        <v>100000</v>
      </c>
      <c r="D572" s="47">
        <f t="shared" si="253"/>
        <v>100000</v>
      </c>
      <c r="E572" s="47"/>
      <c r="F572" s="92">
        <v>100000</v>
      </c>
      <c r="G572" s="46">
        <f t="shared" si="254"/>
        <v>0</v>
      </c>
      <c r="H572" s="47"/>
      <c r="I572" s="47"/>
      <c r="J572" s="47"/>
      <c r="K572" s="47"/>
      <c r="L572" s="58"/>
      <c r="M572" s="47">
        <v>15000</v>
      </c>
      <c r="N572" s="45"/>
    </row>
    <row r="573" spans="1:14">
      <c r="A573" s="45" t="s">
        <v>515</v>
      </c>
      <c r="B573" s="45" t="s">
        <v>24</v>
      </c>
      <c r="C573" s="46">
        <f t="shared" si="247"/>
        <v>247500</v>
      </c>
      <c r="D573" s="47">
        <f t="shared" si="253"/>
        <v>247500</v>
      </c>
      <c r="E573" s="47"/>
      <c r="F573" s="47">
        <v>247500</v>
      </c>
      <c r="G573" s="46">
        <f t="shared" si="254"/>
        <v>0</v>
      </c>
      <c r="H573" s="47"/>
      <c r="I573" s="47"/>
      <c r="J573" s="47"/>
      <c r="K573" s="47"/>
      <c r="L573" s="58">
        <v>14000</v>
      </c>
      <c r="M573" s="47"/>
      <c r="N573" s="45"/>
    </row>
    <row r="574" spans="1:14">
      <c r="A574" s="13" t="s">
        <v>515</v>
      </c>
      <c r="B574" s="13" t="s">
        <v>25</v>
      </c>
      <c r="C574" s="48">
        <f t="shared" si="247"/>
        <v>11176371.23</v>
      </c>
      <c r="D574" s="49">
        <f t="shared" si="253"/>
        <v>11176371.23</v>
      </c>
      <c r="E574" s="50">
        <v>11176371.23</v>
      </c>
      <c r="F574" s="49"/>
      <c r="G574" s="48">
        <f t="shared" si="254"/>
        <v>0</v>
      </c>
      <c r="H574" s="49"/>
      <c r="I574" s="49"/>
      <c r="J574" s="49"/>
      <c r="K574" s="49"/>
      <c r="L574" s="59"/>
      <c r="M574" s="49"/>
      <c r="N574" s="13"/>
    </row>
    <row r="575" spans="1:14">
      <c r="A575" s="12"/>
      <c r="B575" s="12" t="s">
        <v>518</v>
      </c>
      <c r="C575" s="42">
        <f t="shared" si="247"/>
        <v>5862450.06</v>
      </c>
      <c r="D575" s="43">
        <f t="shared" si="253"/>
        <v>5002150.06</v>
      </c>
      <c r="E575" s="43">
        <f t="shared" ref="E575:M575" si="255">SUM(E576:E579)</f>
        <v>4809650.06</v>
      </c>
      <c r="F575" s="43">
        <f t="shared" si="255"/>
        <v>192500</v>
      </c>
      <c r="G575" s="42">
        <f t="shared" si="255"/>
        <v>860300</v>
      </c>
      <c r="H575" s="43">
        <f t="shared" si="255"/>
        <v>860300</v>
      </c>
      <c r="I575" s="43">
        <f t="shared" si="255"/>
        <v>0</v>
      </c>
      <c r="J575" s="43">
        <f t="shared" si="255"/>
        <v>0</v>
      </c>
      <c r="K575" s="43">
        <f t="shared" si="255"/>
        <v>0</v>
      </c>
      <c r="L575" s="43">
        <f t="shared" si="255"/>
        <v>1000</v>
      </c>
      <c r="M575" s="43">
        <f t="shared" si="255"/>
        <v>28000</v>
      </c>
      <c r="N575" s="12"/>
    </row>
    <row r="576" ht="14.25" spans="1:14">
      <c r="A576" s="45" t="s">
        <v>519</v>
      </c>
      <c r="B576" s="45" t="s">
        <v>520</v>
      </c>
      <c r="C576" s="46">
        <f t="shared" si="247"/>
        <v>860300</v>
      </c>
      <c r="D576" s="47">
        <f t="shared" si="253"/>
        <v>0</v>
      </c>
      <c r="E576" s="47"/>
      <c r="F576" s="47"/>
      <c r="G576" s="46">
        <f t="shared" ref="G576:G579" si="256">SUM(H576:K576)</f>
        <v>860300</v>
      </c>
      <c r="H576" s="54">
        <v>860300</v>
      </c>
      <c r="I576" s="47"/>
      <c r="J576" s="47"/>
      <c r="K576" s="47"/>
      <c r="L576" s="58"/>
      <c r="M576" s="47"/>
      <c r="N576" s="45"/>
    </row>
    <row r="577" spans="1:14">
      <c r="A577" s="45" t="s">
        <v>519</v>
      </c>
      <c r="B577" s="45" t="s">
        <v>521</v>
      </c>
      <c r="C577" s="46">
        <f t="shared" si="247"/>
        <v>80000</v>
      </c>
      <c r="D577" s="47">
        <f t="shared" si="253"/>
        <v>80000</v>
      </c>
      <c r="E577" s="47"/>
      <c r="F577" s="47">
        <v>80000</v>
      </c>
      <c r="G577" s="46">
        <f t="shared" si="256"/>
        <v>0</v>
      </c>
      <c r="H577" s="47"/>
      <c r="I577" s="47"/>
      <c r="J577" s="47"/>
      <c r="K577" s="47"/>
      <c r="L577" s="58"/>
      <c r="M577" s="47">
        <v>15000</v>
      </c>
      <c r="N577" s="45"/>
    </row>
    <row r="578" spans="1:14">
      <c r="A578" s="45" t="s">
        <v>519</v>
      </c>
      <c r="B578" s="45" t="s">
        <v>24</v>
      </c>
      <c r="C578" s="46">
        <f t="shared" si="247"/>
        <v>112500</v>
      </c>
      <c r="D578" s="47">
        <f t="shared" si="253"/>
        <v>112500</v>
      </c>
      <c r="E578" s="47"/>
      <c r="F578" s="47">
        <v>112500</v>
      </c>
      <c r="G578" s="46">
        <f t="shared" si="256"/>
        <v>0</v>
      </c>
      <c r="H578" s="47"/>
      <c r="I578" s="47"/>
      <c r="J578" s="47"/>
      <c r="K578" s="47"/>
      <c r="L578" s="58">
        <v>1000</v>
      </c>
      <c r="M578" s="47">
        <v>13000</v>
      </c>
      <c r="N578" s="45"/>
    </row>
    <row r="579" spans="1:14">
      <c r="A579" s="13" t="s">
        <v>515</v>
      </c>
      <c r="B579" s="13" t="s">
        <v>25</v>
      </c>
      <c r="C579" s="48">
        <f t="shared" si="247"/>
        <v>4809650.06</v>
      </c>
      <c r="D579" s="49">
        <f t="shared" si="253"/>
        <v>4809650.06</v>
      </c>
      <c r="E579" s="50">
        <v>4809650.06</v>
      </c>
      <c r="F579" s="49"/>
      <c r="G579" s="48">
        <f t="shared" si="256"/>
        <v>0</v>
      </c>
      <c r="H579" s="49"/>
      <c r="I579" s="49"/>
      <c r="J579" s="49"/>
      <c r="K579" s="49"/>
      <c r="L579" s="59"/>
      <c r="M579" s="49"/>
      <c r="N579" s="13"/>
    </row>
    <row r="580" spans="1:14">
      <c r="A580" s="12"/>
      <c r="B580" s="12" t="s">
        <v>522</v>
      </c>
      <c r="C580" s="42">
        <f t="shared" si="247"/>
        <v>3410735.13</v>
      </c>
      <c r="D580" s="43">
        <f t="shared" si="253"/>
        <v>3170735.13</v>
      </c>
      <c r="E580" s="43">
        <f t="shared" ref="E580:M580" si="257">SUM(E581:E585)</f>
        <v>2938235.13</v>
      </c>
      <c r="F580" s="43">
        <f t="shared" si="257"/>
        <v>232500</v>
      </c>
      <c r="G580" s="42">
        <f t="shared" si="257"/>
        <v>240000</v>
      </c>
      <c r="H580" s="43">
        <f t="shared" si="257"/>
        <v>240000</v>
      </c>
      <c r="I580" s="43">
        <f t="shared" si="257"/>
        <v>0</v>
      </c>
      <c r="J580" s="43">
        <f t="shared" si="257"/>
        <v>0</v>
      </c>
      <c r="K580" s="43">
        <f t="shared" si="257"/>
        <v>0</v>
      </c>
      <c r="L580" s="43">
        <f t="shared" si="257"/>
        <v>0</v>
      </c>
      <c r="M580" s="43">
        <f t="shared" si="257"/>
        <v>0</v>
      </c>
      <c r="N580" s="12"/>
    </row>
    <row r="581" spans="1:14">
      <c r="A581" s="45" t="s">
        <v>519</v>
      </c>
      <c r="B581" s="45" t="s">
        <v>523</v>
      </c>
      <c r="C581" s="46">
        <f t="shared" si="247"/>
        <v>50000</v>
      </c>
      <c r="D581" s="47">
        <f t="shared" si="253"/>
        <v>50000</v>
      </c>
      <c r="E581" s="47"/>
      <c r="F581" s="47">
        <v>50000</v>
      </c>
      <c r="G581" s="46">
        <f t="shared" ref="G581:G585" si="258">SUM(H581:K581)</f>
        <v>0</v>
      </c>
      <c r="H581" s="47"/>
      <c r="I581" s="47"/>
      <c r="J581" s="47"/>
      <c r="K581" s="47"/>
      <c r="L581" s="58"/>
      <c r="M581" s="47"/>
      <c r="N581" s="45"/>
    </row>
    <row r="582" spans="1:14">
      <c r="A582" s="45" t="s">
        <v>519</v>
      </c>
      <c r="B582" s="45" t="s">
        <v>24</v>
      </c>
      <c r="C582" s="46">
        <f t="shared" si="247"/>
        <v>62500</v>
      </c>
      <c r="D582" s="47">
        <f t="shared" si="253"/>
        <v>62500</v>
      </c>
      <c r="E582" s="47"/>
      <c r="F582" s="47">
        <v>62500</v>
      </c>
      <c r="G582" s="46">
        <f t="shared" si="258"/>
        <v>0</v>
      </c>
      <c r="H582" s="47"/>
      <c r="I582" s="47"/>
      <c r="J582" s="47"/>
      <c r="K582" s="47"/>
      <c r="L582" s="58"/>
      <c r="M582" s="47"/>
      <c r="N582" s="45"/>
    </row>
    <row r="583" ht="14.25" spans="1:14">
      <c r="A583" s="45" t="s">
        <v>519</v>
      </c>
      <c r="B583" s="45" t="s">
        <v>524</v>
      </c>
      <c r="C583" s="46">
        <f t="shared" si="247"/>
        <v>120000</v>
      </c>
      <c r="D583" s="47">
        <f t="shared" si="253"/>
        <v>120000</v>
      </c>
      <c r="E583" s="47"/>
      <c r="F583" s="54">
        <v>120000</v>
      </c>
      <c r="G583" s="46">
        <f t="shared" si="258"/>
        <v>0</v>
      </c>
      <c r="H583" s="47"/>
      <c r="I583" s="54"/>
      <c r="J583" s="47"/>
      <c r="K583" s="47"/>
      <c r="L583" s="58"/>
      <c r="M583" s="47"/>
      <c r="N583" s="45"/>
    </row>
    <row r="584" spans="1:14">
      <c r="A584" s="45" t="s">
        <v>519</v>
      </c>
      <c r="B584" s="45" t="s">
        <v>525</v>
      </c>
      <c r="C584" s="46">
        <f t="shared" si="247"/>
        <v>240000</v>
      </c>
      <c r="D584" s="47">
        <f t="shared" si="253"/>
        <v>0</v>
      </c>
      <c r="E584" s="47"/>
      <c r="F584" s="47"/>
      <c r="G584" s="46">
        <f t="shared" si="258"/>
        <v>240000</v>
      </c>
      <c r="H584" s="47">
        <v>240000</v>
      </c>
      <c r="I584" s="47"/>
      <c r="J584" s="47"/>
      <c r="K584" s="47"/>
      <c r="L584" s="58"/>
      <c r="M584" s="47"/>
      <c r="N584" s="45"/>
    </row>
    <row r="585" spans="1:14">
      <c r="A585" s="13" t="s">
        <v>515</v>
      </c>
      <c r="B585" s="13" t="s">
        <v>25</v>
      </c>
      <c r="C585" s="48">
        <f t="shared" si="247"/>
        <v>2938235.13</v>
      </c>
      <c r="D585" s="49">
        <f t="shared" si="253"/>
        <v>2938235.13</v>
      </c>
      <c r="E585" s="50">
        <v>2938235.13</v>
      </c>
      <c r="F585" s="49"/>
      <c r="G585" s="48">
        <f t="shared" si="258"/>
        <v>0</v>
      </c>
      <c r="H585" s="49"/>
      <c r="I585" s="49"/>
      <c r="J585" s="49"/>
      <c r="K585" s="49"/>
      <c r="L585" s="59"/>
      <c r="M585" s="49"/>
      <c r="N585" s="13"/>
    </row>
    <row r="586" spans="1:14">
      <c r="A586" s="12"/>
      <c r="B586" s="12" t="s">
        <v>526</v>
      </c>
      <c r="C586" s="42">
        <f t="shared" si="247"/>
        <v>2976600.89</v>
      </c>
      <c r="D586" s="43">
        <f t="shared" si="253"/>
        <v>2976600.89</v>
      </c>
      <c r="E586" s="43">
        <f t="shared" ref="E586:M586" si="259">SUM(E587:E589)</f>
        <v>2861600.89</v>
      </c>
      <c r="F586" s="43">
        <f t="shared" si="259"/>
        <v>115000</v>
      </c>
      <c r="G586" s="42">
        <f t="shared" si="259"/>
        <v>0</v>
      </c>
      <c r="H586" s="43">
        <f t="shared" si="259"/>
        <v>0</v>
      </c>
      <c r="I586" s="43">
        <f t="shared" si="259"/>
        <v>0</v>
      </c>
      <c r="J586" s="43">
        <f t="shared" si="259"/>
        <v>0</v>
      </c>
      <c r="K586" s="43">
        <f t="shared" si="259"/>
        <v>0</v>
      </c>
      <c r="L586" s="43">
        <f t="shared" si="259"/>
        <v>0</v>
      </c>
      <c r="M586" s="43">
        <f t="shared" si="259"/>
        <v>25500</v>
      </c>
      <c r="N586" s="12"/>
    </row>
    <row r="587" spans="1:14">
      <c r="A587" s="45" t="s">
        <v>519</v>
      </c>
      <c r="B587" s="45" t="s">
        <v>527</v>
      </c>
      <c r="C587" s="46">
        <f t="shared" si="247"/>
        <v>50000</v>
      </c>
      <c r="D587" s="47">
        <f t="shared" si="253"/>
        <v>50000</v>
      </c>
      <c r="E587" s="47"/>
      <c r="F587" s="47">
        <v>50000</v>
      </c>
      <c r="G587" s="46">
        <f t="shared" ref="G587:G589" si="260">SUM(H587:K587)</f>
        <v>0</v>
      </c>
      <c r="H587" s="47"/>
      <c r="I587" s="47"/>
      <c r="J587" s="47"/>
      <c r="K587" s="47"/>
      <c r="L587" s="58"/>
      <c r="M587" s="47"/>
      <c r="N587" s="45"/>
    </row>
    <row r="588" spans="1:14">
      <c r="A588" s="45" t="s">
        <v>519</v>
      </c>
      <c r="B588" s="45" t="s">
        <v>24</v>
      </c>
      <c r="C588" s="46">
        <f t="shared" si="247"/>
        <v>65000</v>
      </c>
      <c r="D588" s="47">
        <f t="shared" si="253"/>
        <v>65000</v>
      </c>
      <c r="E588" s="47"/>
      <c r="F588" s="47">
        <v>65000</v>
      </c>
      <c r="G588" s="46">
        <f t="shared" si="260"/>
        <v>0</v>
      </c>
      <c r="H588" s="47"/>
      <c r="I588" s="47"/>
      <c r="J588" s="47"/>
      <c r="K588" s="47"/>
      <c r="L588" s="58"/>
      <c r="M588" s="47">
        <v>25500</v>
      </c>
      <c r="N588" s="45"/>
    </row>
    <row r="589" spans="1:14">
      <c r="A589" s="13" t="s">
        <v>519</v>
      </c>
      <c r="B589" s="13" t="s">
        <v>25</v>
      </c>
      <c r="C589" s="48">
        <f t="shared" si="247"/>
        <v>2861600.89</v>
      </c>
      <c r="D589" s="49">
        <f t="shared" si="253"/>
        <v>2861600.89</v>
      </c>
      <c r="E589" s="50">
        <v>2861600.89</v>
      </c>
      <c r="F589" s="49"/>
      <c r="G589" s="48">
        <f t="shared" si="260"/>
        <v>0</v>
      </c>
      <c r="H589" s="49"/>
      <c r="I589" s="49"/>
      <c r="J589" s="49"/>
      <c r="K589" s="49"/>
      <c r="L589" s="59"/>
      <c r="M589" s="49"/>
      <c r="N589" s="13"/>
    </row>
    <row r="590" spans="1:14">
      <c r="A590" s="12"/>
      <c r="B590" s="12" t="s">
        <v>528</v>
      </c>
      <c r="C590" s="42">
        <f t="shared" si="247"/>
        <v>6539879.1</v>
      </c>
      <c r="D590" s="43">
        <f t="shared" si="253"/>
        <v>5539879.1</v>
      </c>
      <c r="E590" s="43">
        <f t="shared" ref="E590:M590" si="261">SUM(E591:E594)</f>
        <v>5275899.1</v>
      </c>
      <c r="F590" s="43">
        <f t="shared" si="261"/>
        <v>263980</v>
      </c>
      <c r="G590" s="42">
        <f t="shared" si="261"/>
        <v>1000000</v>
      </c>
      <c r="H590" s="43">
        <f t="shared" si="261"/>
        <v>1000000</v>
      </c>
      <c r="I590" s="43">
        <f t="shared" si="261"/>
        <v>0</v>
      </c>
      <c r="J590" s="43">
        <f t="shared" si="261"/>
        <v>0</v>
      </c>
      <c r="K590" s="43">
        <f t="shared" si="261"/>
        <v>0</v>
      </c>
      <c r="L590" s="43">
        <f t="shared" si="261"/>
        <v>5000</v>
      </c>
      <c r="M590" s="43">
        <f t="shared" si="261"/>
        <v>0</v>
      </c>
      <c r="N590" s="12"/>
    </row>
    <row r="591" ht="27" spans="1:14">
      <c r="A591" s="45" t="s">
        <v>529</v>
      </c>
      <c r="B591" s="45" t="s">
        <v>530</v>
      </c>
      <c r="C591" s="46">
        <f t="shared" si="247"/>
        <v>141480</v>
      </c>
      <c r="D591" s="47">
        <f t="shared" si="253"/>
        <v>141480</v>
      </c>
      <c r="E591" s="47"/>
      <c r="F591" s="47">
        <v>141480</v>
      </c>
      <c r="G591" s="46">
        <f t="shared" ref="G591:G594" si="262">SUM(H591:K591)</f>
        <v>0</v>
      </c>
      <c r="H591" s="47"/>
      <c r="I591" s="47"/>
      <c r="J591" s="47"/>
      <c r="K591" s="47"/>
      <c r="L591" s="58"/>
      <c r="M591" s="47"/>
      <c r="N591" s="45"/>
    </row>
    <row r="592" spans="1:14">
      <c r="A592" s="45" t="s">
        <v>529</v>
      </c>
      <c r="B592" s="45" t="s">
        <v>531</v>
      </c>
      <c r="C592" s="46">
        <f t="shared" si="247"/>
        <v>1000000</v>
      </c>
      <c r="D592" s="47">
        <f t="shared" si="253"/>
        <v>0</v>
      </c>
      <c r="E592" s="47"/>
      <c r="F592" s="47"/>
      <c r="G592" s="46">
        <f t="shared" si="262"/>
        <v>1000000</v>
      </c>
      <c r="H592" s="47">
        <v>1000000</v>
      </c>
      <c r="I592" s="47"/>
      <c r="J592" s="47"/>
      <c r="K592" s="47"/>
      <c r="L592" s="58"/>
      <c r="M592" s="47"/>
      <c r="N592" s="45"/>
    </row>
    <row r="593" spans="1:14">
      <c r="A593" s="45" t="s">
        <v>529</v>
      </c>
      <c r="B593" s="45" t="s">
        <v>24</v>
      </c>
      <c r="C593" s="46">
        <f t="shared" si="247"/>
        <v>122500</v>
      </c>
      <c r="D593" s="47">
        <f t="shared" si="253"/>
        <v>122500</v>
      </c>
      <c r="E593" s="47"/>
      <c r="F593" s="47">
        <v>122500</v>
      </c>
      <c r="G593" s="46">
        <f t="shared" si="262"/>
        <v>0</v>
      </c>
      <c r="H593" s="47"/>
      <c r="I593" s="47"/>
      <c r="J593" s="47"/>
      <c r="K593" s="47"/>
      <c r="L593" s="47">
        <v>5000</v>
      </c>
      <c r="M593" s="47"/>
      <c r="N593" s="45"/>
    </row>
    <row r="594" spans="1:14">
      <c r="A594" s="13" t="s">
        <v>529</v>
      </c>
      <c r="B594" s="13" t="s">
        <v>25</v>
      </c>
      <c r="C594" s="48">
        <f t="shared" si="247"/>
        <v>5275899.1</v>
      </c>
      <c r="D594" s="49">
        <f t="shared" si="253"/>
        <v>5275899.1</v>
      </c>
      <c r="E594" s="50">
        <v>5275899.1</v>
      </c>
      <c r="F594" s="49"/>
      <c r="G594" s="48">
        <f t="shared" si="262"/>
        <v>0</v>
      </c>
      <c r="H594" s="49"/>
      <c r="I594" s="49"/>
      <c r="J594" s="49"/>
      <c r="K594" s="49"/>
      <c r="L594" s="59"/>
      <c r="M594" s="49"/>
      <c r="N594" s="13"/>
    </row>
    <row r="595" spans="1:14">
      <c r="A595" s="12"/>
      <c r="B595" s="12" t="s">
        <v>532</v>
      </c>
      <c r="C595" s="42">
        <f t="shared" si="247"/>
        <v>11877635.82</v>
      </c>
      <c r="D595" s="43">
        <f t="shared" si="253"/>
        <v>11527635.82</v>
      </c>
      <c r="E595" s="43">
        <f t="shared" ref="E595:M595" si="263">SUM(E596:E599)</f>
        <v>11267635.82</v>
      </c>
      <c r="F595" s="43">
        <f t="shared" si="263"/>
        <v>260000</v>
      </c>
      <c r="G595" s="42">
        <f t="shared" si="263"/>
        <v>350000</v>
      </c>
      <c r="H595" s="43">
        <f t="shared" si="263"/>
        <v>0</v>
      </c>
      <c r="I595" s="43">
        <f t="shared" si="263"/>
        <v>350000</v>
      </c>
      <c r="J595" s="43">
        <f t="shared" si="263"/>
        <v>0</v>
      </c>
      <c r="K595" s="43">
        <f t="shared" si="263"/>
        <v>0</v>
      </c>
      <c r="L595" s="43">
        <f t="shared" si="263"/>
        <v>10000</v>
      </c>
      <c r="M595" s="43">
        <f t="shared" si="263"/>
        <v>91500</v>
      </c>
      <c r="N595" s="12"/>
    </row>
    <row r="596" spans="1:14">
      <c r="A596" s="45" t="s">
        <v>533</v>
      </c>
      <c r="B596" s="45" t="s">
        <v>534</v>
      </c>
      <c r="C596" s="46">
        <f t="shared" si="247"/>
        <v>150000</v>
      </c>
      <c r="D596" s="47">
        <f t="shared" si="253"/>
        <v>0</v>
      </c>
      <c r="E596" s="47"/>
      <c r="F596" s="47"/>
      <c r="G596" s="46">
        <f t="shared" ref="G596:G599" si="264">SUM(H596:K596)</f>
        <v>150000</v>
      </c>
      <c r="H596" s="47"/>
      <c r="I596" s="47">
        <v>150000</v>
      </c>
      <c r="J596" s="47"/>
      <c r="K596" s="47"/>
      <c r="L596" s="58"/>
      <c r="M596" s="47">
        <v>66000</v>
      </c>
      <c r="N596" s="45"/>
    </row>
    <row r="597" ht="14.25" spans="1:14">
      <c r="A597" s="45" t="s">
        <v>515</v>
      </c>
      <c r="B597" s="45" t="s">
        <v>535</v>
      </c>
      <c r="C597" s="46">
        <f t="shared" si="247"/>
        <v>200000</v>
      </c>
      <c r="D597" s="47">
        <f t="shared" si="253"/>
        <v>0</v>
      </c>
      <c r="E597" s="47"/>
      <c r="F597" s="47"/>
      <c r="G597" s="46">
        <f t="shared" si="264"/>
        <v>200000</v>
      </c>
      <c r="H597" s="47"/>
      <c r="I597" s="54">
        <v>200000</v>
      </c>
      <c r="J597" s="47"/>
      <c r="K597" s="47"/>
      <c r="L597" s="58"/>
      <c r="M597" s="47"/>
      <c r="N597" s="45"/>
    </row>
    <row r="598" spans="1:14">
      <c r="A598" s="13" t="s">
        <v>533</v>
      </c>
      <c r="B598" s="13" t="s">
        <v>25</v>
      </c>
      <c r="C598" s="48">
        <f t="shared" si="247"/>
        <v>11267635.82</v>
      </c>
      <c r="D598" s="49">
        <f t="shared" si="253"/>
        <v>11267635.82</v>
      </c>
      <c r="E598" s="50">
        <v>11267635.82</v>
      </c>
      <c r="F598" s="49"/>
      <c r="G598" s="48">
        <f t="shared" si="264"/>
        <v>0</v>
      </c>
      <c r="H598" s="49"/>
      <c r="I598" s="49"/>
      <c r="J598" s="49"/>
      <c r="K598" s="49"/>
      <c r="L598" s="59"/>
      <c r="M598" s="49"/>
      <c r="N598" s="13"/>
    </row>
    <row r="599" spans="1:14">
      <c r="A599" s="45" t="s">
        <v>515</v>
      </c>
      <c r="B599" s="45" t="s">
        <v>24</v>
      </c>
      <c r="C599" s="46">
        <f t="shared" si="247"/>
        <v>260000</v>
      </c>
      <c r="D599" s="47">
        <f t="shared" si="253"/>
        <v>260000</v>
      </c>
      <c r="E599" s="47"/>
      <c r="F599" s="47">
        <v>260000</v>
      </c>
      <c r="G599" s="46">
        <f t="shared" si="264"/>
        <v>0</v>
      </c>
      <c r="H599" s="47"/>
      <c r="I599" s="47"/>
      <c r="J599" s="47"/>
      <c r="K599" s="47"/>
      <c r="L599" s="47">
        <v>10000</v>
      </c>
      <c r="M599" s="47">
        <v>25500</v>
      </c>
      <c r="N599" s="45"/>
    </row>
    <row r="600" spans="1:14">
      <c r="A600" s="12"/>
      <c r="B600" s="12" t="s">
        <v>536</v>
      </c>
      <c r="C600" s="42">
        <f t="shared" si="247"/>
        <v>50000</v>
      </c>
      <c r="D600" s="43">
        <f t="shared" si="253"/>
        <v>0</v>
      </c>
      <c r="E600" s="43">
        <f t="shared" ref="E600:M600" si="265">SUM(E601:E603)</f>
        <v>0</v>
      </c>
      <c r="F600" s="43">
        <f t="shared" si="265"/>
        <v>0</v>
      </c>
      <c r="G600" s="42">
        <f t="shared" si="265"/>
        <v>50000</v>
      </c>
      <c r="H600" s="43">
        <f t="shared" si="265"/>
        <v>0</v>
      </c>
      <c r="I600" s="43">
        <f t="shared" si="265"/>
        <v>50000</v>
      </c>
      <c r="J600" s="43">
        <f t="shared" si="265"/>
        <v>0</v>
      </c>
      <c r="K600" s="43">
        <f t="shared" si="265"/>
        <v>0</v>
      </c>
      <c r="L600" s="43">
        <f t="shared" si="265"/>
        <v>0</v>
      </c>
      <c r="M600" s="43">
        <f t="shared" si="265"/>
        <v>10640</v>
      </c>
      <c r="N600" s="12"/>
    </row>
    <row r="601" spans="1:14">
      <c r="A601" s="45" t="s">
        <v>533</v>
      </c>
      <c r="B601" s="45" t="s">
        <v>537</v>
      </c>
      <c r="C601" s="46">
        <f t="shared" si="247"/>
        <v>50000</v>
      </c>
      <c r="D601" s="47">
        <f t="shared" si="253"/>
        <v>0</v>
      </c>
      <c r="E601" s="47"/>
      <c r="F601" s="47"/>
      <c r="G601" s="46">
        <f t="shared" ref="G601:G603" si="266">SUM(H601:K601)</f>
        <v>50000</v>
      </c>
      <c r="H601" s="47"/>
      <c r="I601" s="47">
        <v>50000</v>
      </c>
      <c r="J601" s="47"/>
      <c r="K601" s="47"/>
      <c r="L601" s="58"/>
      <c r="M601" s="47"/>
      <c r="N601" s="45"/>
    </row>
    <row r="602" spans="1:14">
      <c r="A602" s="13" t="s">
        <v>533</v>
      </c>
      <c r="B602" s="13" t="s">
        <v>24</v>
      </c>
      <c r="C602" s="48">
        <f t="shared" si="247"/>
        <v>0</v>
      </c>
      <c r="D602" s="49">
        <f t="shared" si="253"/>
        <v>0</v>
      </c>
      <c r="E602" s="49"/>
      <c r="F602" s="49"/>
      <c r="G602" s="48">
        <f t="shared" si="266"/>
        <v>0</v>
      </c>
      <c r="H602" s="49"/>
      <c r="I602" s="49"/>
      <c r="J602" s="49"/>
      <c r="K602" s="49"/>
      <c r="L602" s="59"/>
      <c r="M602" s="49">
        <v>10640</v>
      </c>
      <c r="N602" s="13"/>
    </row>
    <row r="603" spans="1:14">
      <c r="A603" s="13" t="s">
        <v>533</v>
      </c>
      <c r="B603" s="13" t="s">
        <v>25</v>
      </c>
      <c r="C603" s="48">
        <f t="shared" ref="C603:C666" si="267">SUM(D603,G603)</f>
        <v>0</v>
      </c>
      <c r="D603" s="49">
        <f t="shared" si="253"/>
        <v>0</v>
      </c>
      <c r="E603" s="49"/>
      <c r="F603" s="49"/>
      <c r="G603" s="48">
        <f t="shared" si="266"/>
        <v>0</v>
      </c>
      <c r="H603" s="49"/>
      <c r="I603" s="49"/>
      <c r="J603" s="49"/>
      <c r="K603" s="49"/>
      <c r="L603" s="59"/>
      <c r="M603" s="49"/>
      <c r="N603" s="13"/>
    </row>
    <row r="604" spans="1:14">
      <c r="A604" s="12"/>
      <c r="B604" s="12" t="s">
        <v>538</v>
      </c>
      <c r="C604" s="42">
        <f t="shared" si="267"/>
        <v>300000</v>
      </c>
      <c r="D604" s="43">
        <f t="shared" si="253"/>
        <v>0</v>
      </c>
      <c r="E604" s="43">
        <f t="shared" ref="E604:M604" si="268">SUM(E605:E607)</f>
        <v>0</v>
      </c>
      <c r="F604" s="43">
        <f t="shared" si="268"/>
        <v>0</v>
      </c>
      <c r="G604" s="42">
        <f t="shared" si="268"/>
        <v>300000</v>
      </c>
      <c r="H604" s="43">
        <f t="shared" si="268"/>
        <v>0</v>
      </c>
      <c r="I604" s="43">
        <f t="shared" si="268"/>
        <v>300000</v>
      </c>
      <c r="J604" s="43">
        <f t="shared" si="268"/>
        <v>0</v>
      </c>
      <c r="K604" s="43">
        <f t="shared" si="268"/>
        <v>0</v>
      </c>
      <c r="L604" s="43">
        <f t="shared" si="268"/>
        <v>0</v>
      </c>
      <c r="M604" s="43">
        <f t="shared" si="268"/>
        <v>45000</v>
      </c>
      <c r="N604" s="12"/>
    </row>
    <row r="605" spans="1:14">
      <c r="A605" s="45" t="s">
        <v>515</v>
      </c>
      <c r="B605" s="45" t="s">
        <v>539</v>
      </c>
      <c r="C605" s="46">
        <f t="shared" si="267"/>
        <v>300000</v>
      </c>
      <c r="D605" s="47">
        <f t="shared" si="253"/>
        <v>0</v>
      </c>
      <c r="E605" s="47"/>
      <c r="F605" s="47"/>
      <c r="G605" s="46">
        <f t="shared" ref="G605:G607" si="269">SUM(H605:K605)</f>
        <v>300000</v>
      </c>
      <c r="H605" s="47"/>
      <c r="I605" s="47">
        <v>300000</v>
      </c>
      <c r="J605" s="47"/>
      <c r="K605" s="47"/>
      <c r="L605" s="58"/>
      <c r="M605" s="47">
        <v>45000</v>
      </c>
      <c r="N605" s="45"/>
    </row>
    <row r="606" spans="1:14">
      <c r="A606" s="13" t="s">
        <v>533</v>
      </c>
      <c r="B606" s="13" t="s">
        <v>24</v>
      </c>
      <c r="C606" s="48">
        <f t="shared" si="267"/>
        <v>0</v>
      </c>
      <c r="D606" s="49">
        <f t="shared" si="253"/>
        <v>0</v>
      </c>
      <c r="E606" s="49"/>
      <c r="F606" s="49"/>
      <c r="G606" s="48">
        <f t="shared" si="269"/>
        <v>0</v>
      </c>
      <c r="H606" s="49"/>
      <c r="I606" s="49"/>
      <c r="J606" s="49"/>
      <c r="K606" s="49"/>
      <c r="L606" s="59"/>
      <c r="M606" s="49"/>
      <c r="N606" s="13"/>
    </row>
    <row r="607" spans="1:14">
      <c r="A607" s="13" t="s">
        <v>533</v>
      </c>
      <c r="B607" s="13" t="s">
        <v>25</v>
      </c>
      <c r="C607" s="48">
        <f t="shared" si="267"/>
        <v>0</v>
      </c>
      <c r="D607" s="49">
        <f t="shared" si="253"/>
        <v>0</v>
      </c>
      <c r="E607" s="49"/>
      <c r="F607" s="49"/>
      <c r="G607" s="48">
        <f t="shared" si="269"/>
        <v>0</v>
      </c>
      <c r="H607" s="49"/>
      <c r="I607" s="49"/>
      <c r="J607" s="49"/>
      <c r="K607" s="49"/>
      <c r="L607" s="59"/>
      <c r="M607" s="49"/>
      <c r="N607" s="13"/>
    </row>
    <row r="608" spans="1:14">
      <c r="A608" s="12"/>
      <c r="B608" s="12" t="s">
        <v>540</v>
      </c>
      <c r="C608" s="42">
        <f t="shared" si="267"/>
        <v>50721841.23</v>
      </c>
      <c r="D608" s="43">
        <f t="shared" si="253"/>
        <v>1721841.23</v>
      </c>
      <c r="E608" s="43">
        <f t="shared" ref="E608:K608" si="270">SUM(E609:E612)</f>
        <v>1196841.23</v>
      </c>
      <c r="F608" s="43">
        <f t="shared" si="270"/>
        <v>525000</v>
      </c>
      <c r="G608" s="42">
        <f t="shared" si="270"/>
        <v>49000000</v>
      </c>
      <c r="H608" s="43">
        <f t="shared" si="270"/>
        <v>0</v>
      </c>
      <c r="I608" s="43">
        <f t="shared" si="270"/>
        <v>0</v>
      </c>
      <c r="J608" s="43">
        <f t="shared" si="270"/>
        <v>49000000</v>
      </c>
      <c r="K608" s="43">
        <f t="shared" si="270"/>
        <v>0</v>
      </c>
      <c r="L608" s="43">
        <v>5000</v>
      </c>
      <c r="M608" s="43">
        <v>150000</v>
      </c>
      <c r="N608" s="12"/>
    </row>
    <row r="609" spans="1:14">
      <c r="A609" s="45" t="s">
        <v>541</v>
      </c>
      <c r="B609" s="45" t="s">
        <v>24</v>
      </c>
      <c r="C609" s="46">
        <f t="shared" si="267"/>
        <v>25000</v>
      </c>
      <c r="D609" s="47">
        <f t="shared" si="253"/>
        <v>25000</v>
      </c>
      <c r="E609" s="47"/>
      <c r="F609" s="47">
        <v>25000</v>
      </c>
      <c r="G609" s="46">
        <f t="shared" ref="G609:G612" si="271">SUM(H609:K609)</f>
        <v>0</v>
      </c>
      <c r="H609" s="47"/>
      <c r="I609" s="47"/>
      <c r="J609" s="47"/>
      <c r="K609" s="47"/>
      <c r="L609" s="58"/>
      <c r="M609" s="47"/>
      <c r="N609" s="45"/>
    </row>
    <row r="610" s="40" customFormat="1" ht="24" customHeight="1" spans="1:15">
      <c r="A610" s="45" t="s">
        <v>542</v>
      </c>
      <c r="B610" s="45" t="s">
        <v>543</v>
      </c>
      <c r="C610" s="46">
        <f t="shared" si="267"/>
        <v>49000000</v>
      </c>
      <c r="D610" s="47">
        <f t="shared" si="253"/>
        <v>0</v>
      </c>
      <c r="E610" s="47"/>
      <c r="F610" s="47"/>
      <c r="G610" s="46">
        <f t="shared" si="271"/>
        <v>49000000</v>
      </c>
      <c r="H610" s="47"/>
      <c r="I610" s="47"/>
      <c r="J610" s="54">
        <f>48900000+100000</f>
        <v>49000000</v>
      </c>
      <c r="K610" s="47"/>
      <c r="L610" s="58"/>
      <c r="M610" s="47"/>
      <c r="N610" s="45"/>
      <c r="O610"/>
    </row>
    <row r="611" spans="1:14">
      <c r="A611" s="45" t="s">
        <v>541</v>
      </c>
      <c r="B611" s="45" t="s">
        <v>544</v>
      </c>
      <c r="C611" s="46">
        <f t="shared" si="267"/>
        <v>500000</v>
      </c>
      <c r="D611" s="47">
        <f t="shared" si="253"/>
        <v>500000</v>
      </c>
      <c r="E611" s="47"/>
      <c r="F611" s="47">
        <v>500000</v>
      </c>
      <c r="G611" s="46">
        <f t="shared" si="271"/>
        <v>0</v>
      </c>
      <c r="H611" s="47"/>
      <c r="I611" s="47"/>
      <c r="J611" s="47"/>
      <c r="K611" s="47"/>
      <c r="L611" s="47">
        <v>5000</v>
      </c>
      <c r="M611" s="47">
        <v>150000</v>
      </c>
      <c r="N611" s="45"/>
    </row>
    <row r="612" spans="1:14">
      <c r="A612" s="13" t="s">
        <v>541</v>
      </c>
      <c r="B612" s="13" t="s">
        <v>25</v>
      </c>
      <c r="C612" s="48">
        <f t="shared" si="267"/>
        <v>1196841.23</v>
      </c>
      <c r="D612" s="49">
        <f t="shared" si="253"/>
        <v>1196841.23</v>
      </c>
      <c r="E612" s="50">
        <v>1196841.23</v>
      </c>
      <c r="F612" s="49"/>
      <c r="G612" s="48">
        <f t="shared" si="271"/>
        <v>0</v>
      </c>
      <c r="H612" s="49"/>
      <c r="I612" s="49"/>
      <c r="J612" s="49"/>
      <c r="K612" s="49"/>
      <c r="L612" s="49"/>
      <c r="M612" s="49"/>
      <c r="N612" s="13"/>
    </row>
    <row r="613" spans="1:14">
      <c r="A613" s="12"/>
      <c r="B613" s="12" t="s">
        <v>545</v>
      </c>
      <c r="C613" s="42">
        <f t="shared" si="267"/>
        <v>11766337.57</v>
      </c>
      <c r="D613" s="43">
        <f t="shared" si="253"/>
        <v>10781370.57</v>
      </c>
      <c r="E613" s="43">
        <f t="shared" ref="E613:M613" si="272">SUM(E614:E619)</f>
        <v>9931370.57</v>
      </c>
      <c r="F613" s="43">
        <f t="shared" si="272"/>
        <v>850000</v>
      </c>
      <c r="G613" s="42">
        <f t="shared" si="272"/>
        <v>984967</v>
      </c>
      <c r="H613" s="43">
        <f t="shared" si="272"/>
        <v>264967</v>
      </c>
      <c r="I613" s="43">
        <f t="shared" si="272"/>
        <v>140000</v>
      </c>
      <c r="J613" s="43">
        <f t="shared" si="272"/>
        <v>0</v>
      </c>
      <c r="K613" s="43">
        <f t="shared" si="272"/>
        <v>580000</v>
      </c>
      <c r="L613" s="43">
        <f t="shared" si="272"/>
        <v>0</v>
      </c>
      <c r="M613" s="43">
        <f t="shared" si="272"/>
        <v>250000</v>
      </c>
      <c r="N613" s="12"/>
    </row>
    <row r="614" spans="1:14">
      <c r="A614" s="13" t="s">
        <v>40</v>
      </c>
      <c r="B614" s="13" t="s">
        <v>546</v>
      </c>
      <c r="C614" s="48">
        <f t="shared" si="267"/>
        <v>850000</v>
      </c>
      <c r="D614" s="49">
        <f t="shared" si="253"/>
        <v>850000</v>
      </c>
      <c r="E614" s="49"/>
      <c r="F614" s="49">
        <v>850000</v>
      </c>
      <c r="G614" s="48">
        <f t="shared" ref="G614:G616" si="273">SUM(H614:K614)</f>
        <v>0</v>
      </c>
      <c r="H614" s="49"/>
      <c r="I614" s="49"/>
      <c r="J614" s="49"/>
      <c r="K614" s="49"/>
      <c r="L614" s="59"/>
      <c r="M614" s="49"/>
      <c r="N614" s="13"/>
    </row>
    <row r="615" s="40" customFormat="1" spans="1:15">
      <c r="A615" s="45" t="s">
        <v>547</v>
      </c>
      <c r="B615" s="45" t="s">
        <v>548</v>
      </c>
      <c r="C615" s="46">
        <f t="shared" si="267"/>
        <v>580000</v>
      </c>
      <c r="D615" s="47">
        <f t="shared" si="253"/>
        <v>0</v>
      </c>
      <c r="E615" s="47"/>
      <c r="F615" s="47"/>
      <c r="G615" s="46">
        <f t="shared" si="273"/>
        <v>580000</v>
      </c>
      <c r="H615" s="49"/>
      <c r="I615" s="49"/>
      <c r="J615" s="49"/>
      <c r="K615" s="47">
        <v>580000</v>
      </c>
      <c r="L615" s="59"/>
      <c r="M615" s="49"/>
      <c r="N615" s="13"/>
      <c r="O615"/>
    </row>
    <row r="616" spans="1:14">
      <c r="A616" s="13" t="s">
        <v>40</v>
      </c>
      <c r="B616" s="13" t="s">
        <v>549</v>
      </c>
      <c r="C616" s="48">
        <f t="shared" si="267"/>
        <v>264967</v>
      </c>
      <c r="D616" s="49">
        <f t="shared" si="253"/>
        <v>0</v>
      </c>
      <c r="E616" s="49"/>
      <c r="F616" s="49"/>
      <c r="G616" s="48">
        <f t="shared" si="273"/>
        <v>264967</v>
      </c>
      <c r="H616" s="49">
        <v>264967</v>
      </c>
      <c r="I616" s="49"/>
      <c r="J616" s="49"/>
      <c r="K616" s="49"/>
      <c r="L616" s="59"/>
      <c r="M616" s="49"/>
      <c r="N616" s="13"/>
    </row>
    <row r="617" spans="1:14">
      <c r="A617" s="13" t="s">
        <v>40</v>
      </c>
      <c r="B617" s="13" t="s">
        <v>550</v>
      </c>
      <c r="C617" s="48">
        <f t="shared" si="267"/>
        <v>140000</v>
      </c>
      <c r="D617" s="49">
        <f t="shared" si="253"/>
        <v>0</v>
      </c>
      <c r="E617" s="49"/>
      <c r="F617" s="49"/>
      <c r="G617" s="48">
        <f>SUM(I617:K617)</f>
        <v>140000</v>
      </c>
      <c r="H617" s="93"/>
      <c r="I617" s="49">
        <v>140000</v>
      </c>
      <c r="J617" s="49"/>
      <c r="K617" s="49"/>
      <c r="L617" s="59"/>
      <c r="M617" s="49"/>
      <c r="N617" s="13"/>
    </row>
    <row r="618" spans="1:14">
      <c r="A618" s="13" t="s">
        <v>40</v>
      </c>
      <c r="B618" s="13" t="s">
        <v>24</v>
      </c>
      <c r="C618" s="48">
        <f t="shared" si="267"/>
        <v>0</v>
      </c>
      <c r="D618" s="49">
        <f t="shared" si="253"/>
        <v>0</v>
      </c>
      <c r="E618" s="49"/>
      <c r="F618" s="49"/>
      <c r="G618" s="48">
        <f t="shared" ref="G618:G625" si="274">SUM(H618:K618)</f>
        <v>0</v>
      </c>
      <c r="H618" s="49"/>
      <c r="I618" s="49"/>
      <c r="J618" s="49"/>
      <c r="K618" s="49"/>
      <c r="L618" s="59"/>
      <c r="M618" s="49">
        <v>250000</v>
      </c>
      <c r="N618" s="13"/>
    </row>
    <row r="619" spans="1:14">
      <c r="A619" s="13" t="s">
        <v>40</v>
      </c>
      <c r="B619" s="13" t="s">
        <v>25</v>
      </c>
      <c r="C619" s="48">
        <f t="shared" si="267"/>
        <v>9931370.57</v>
      </c>
      <c r="D619" s="49">
        <f t="shared" si="253"/>
        <v>9931370.57</v>
      </c>
      <c r="E619" s="50">
        <v>9931370.57</v>
      </c>
      <c r="F619" s="49"/>
      <c r="G619" s="48">
        <f t="shared" si="274"/>
        <v>0</v>
      </c>
      <c r="H619" s="49"/>
      <c r="I619" s="49"/>
      <c r="J619" s="49"/>
      <c r="K619" s="49"/>
      <c r="L619" s="59"/>
      <c r="M619" s="49"/>
      <c r="N619" s="13"/>
    </row>
    <row r="620" spans="1:14">
      <c r="A620" s="12"/>
      <c r="B620" s="12" t="s">
        <v>551</v>
      </c>
      <c r="C620" s="42">
        <f t="shared" si="267"/>
        <v>7631672.52</v>
      </c>
      <c r="D620" s="43">
        <f t="shared" si="253"/>
        <v>7475690.52</v>
      </c>
      <c r="E620" s="43">
        <f t="shared" ref="E620:M620" si="275">SUM(E621:E625)</f>
        <v>6675690.52</v>
      </c>
      <c r="F620" s="43">
        <f t="shared" si="275"/>
        <v>800000</v>
      </c>
      <c r="G620" s="42">
        <f t="shared" si="275"/>
        <v>155982</v>
      </c>
      <c r="H620" s="43">
        <f t="shared" si="275"/>
        <v>89982</v>
      </c>
      <c r="I620" s="43">
        <f t="shared" si="275"/>
        <v>66000</v>
      </c>
      <c r="J620" s="43">
        <f t="shared" si="275"/>
        <v>0</v>
      </c>
      <c r="K620" s="43">
        <f t="shared" si="275"/>
        <v>0</v>
      </c>
      <c r="L620" s="43">
        <f t="shared" si="275"/>
        <v>0</v>
      </c>
      <c r="M620" s="43">
        <f t="shared" si="275"/>
        <v>150000</v>
      </c>
      <c r="N620" s="12"/>
    </row>
    <row r="621" spans="1:14">
      <c r="A621" s="13" t="s">
        <v>40</v>
      </c>
      <c r="B621" s="13" t="s">
        <v>546</v>
      </c>
      <c r="C621" s="48">
        <f t="shared" si="267"/>
        <v>800000</v>
      </c>
      <c r="D621" s="49">
        <f t="shared" si="253"/>
        <v>800000</v>
      </c>
      <c r="E621" s="49"/>
      <c r="F621" s="49">
        <v>800000</v>
      </c>
      <c r="G621" s="48">
        <f t="shared" si="274"/>
        <v>0</v>
      </c>
      <c r="H621" s="49"/>
      <c r="I621" s="49"/>
      <c r="J621" s="49"/>
      <c r="K621" s="49"/>
      <c r="L621" s="59"/>
      <c r="M621" s="49"/>
      <c r="N621" s="13"/>
    </row>
    <row r="622" spans="1:14">
      <c r="A622" s="13" t="s">
        <v>40</v>
      </c>
      <c r="B622" s="13" t="s">
        <v>552</v>
      </c>
      <c r="C622" s="48">
        <f t="shared" si="267"/>
        <v>89982</v>
      </c>
      <c r="D622" s="49">
        <f t="shared" si="253"/>
        <v>0</v>
      </c>
      <c r="E622" s="49"/>
      <c r="F622" s="49"/>
      <c r="G622" s="48">
        <f t="shared" si="274"/>
        <v>89982</v>
      </c>
      <c r="H622" s="49">
        <v>89982</v>
      </c>
      <c r="I622" s="49"/>
      <c r="J622" s="49"/>
      <c r="K622" s="49"/>
      <c r="L622" s="59"/>
      <c r="M622" s="49"/>
      <c r="N622" s="13"/>
    </row>
    <row r="623" spans="1:14">
      <c r="A623" s="13" t="s">
        <v>40</v>
      </c>
      <c r="B623" s="13" t="s">
        <v>553</v>
      </c>
      <c r="C623" s="48">
        <f t="shared" si="267"/>
        <v>66000</v>
      </c>
      <c r="D623" s="49">
        <f t="shared" si="253"/>
        <v>0</v>
      </c>
      <c r="E623" s="49"/>
      <c r="F623" s="49"/>
      <c r="G623" s="48">
        <f t="shared" si="274"/>
        <v>66000</v>
      </c>
      <c r="H623" s="49"/>
      <c r="I623" s="49">
        <v>66000</v>
      </c>
      <c r="J623" s="49"/>
      <c r="K623" s="49"/>
      <c r="L623" s="59"/>
      <c r="M623" s="49"/>
      <c r="N623" s="13"/>
    </row>
    <row r="624" spans="1:14">
      <c r="A624" s="13" t="s">
        <v>40</v>
      </c>
      <c r="B624" s="13" t="s">
        <v>25</v>
      </c>
      <c r="C624" s="48">
        <f t="shared" si="267"/>
        <v>6675690.52</v>
      </c>
      <c r="D624" s="49">
        <f t="shared" si="253"/>
        <v>6675690.52</v>
      </c>
      <c r="E624" s="50">
        <v>6675690.52</v>
      </c>
      <c r="F624" s="49"/>
      <c r="G624" s="48">
        <f t="shared" si="274"/>
        <v>0</v>
      </c>
      <c r="H624" s="49"/>
      <c r="I624" s="49"/>
      <c r="J624" s="49"/>
      <c r="K624" s="49"/>
      <c r="L624" s="59"/>
      <c r="M624" s="49"/>
      <c r="N624" s="13"/>
    </row>
    <row r="625" spans="1:14">
      <c r="A625" s="13" t="s">
        <v>40</v>
      </c>
      <c r="B625" s="13" t="s">
        <v>24</v>
      </c>
      <c r="C625" s="48">
        <f t="shared" si="267"/>
        <v>0</v>
      </c>
      <c r="D625" s="49">
        <f t="shared" si="253"/>
        <v>0</v>
      </c>
      <c r="E625" s="49"/>
      <c r="F625" s="49"/>
      <c r="G625" s="48">
        <f t="shared" si="274"/>
        <v>0</v>
      </c>
      <c r="H625" s="49"/>
      <c r="I625" s="49"/>
      <c r="J625" s="49"/>
      <c r="K625" s="49"/>
      <c r="L625" s="59"/>
      <c r="M625" s="49">
        <v>150000</v>
      </c>
      <c r="N625" s="13"/>
    </row>
    <row r="626" spans="1:14">
      <c r="A626" s="12"/>
      <c r="B626" s="12" t="s">
        <v>554</v>
      </c>
      <c r="C626" s="42">
        <f t="shared" si="267"/>
        <v>8955746.08</v>
      </c>
      <c r="D626" s="43">
        <f t="shared" si="253"/>
        <v>8662450.08</v>
      </c>
      <c r="E626" s="43">
        <f t="shared" ref="E626:M626" si="276">SUM(E627:E631)</f>
        <v>7812450.08</v>
      </c>
      <c r="F626" s="43">
        <f t="shared" si="276"/>
        <v>850000</v>
      </c>
      <c r="G626" s="42">
        <f t="shared" si="276"/>
        <v>293296</v>
      </c>
      <c r="H626" s="43">
        <f t="shared" si="276"/>
        <v>203296</v>
      </c>
      <c r="I626" s="43">
        <f t="shared" si="276"/>
        <v>90000</v>
      </c>
      <c r="J626" s="43">
        <f t="shared" si="276"/>
        <v>0</v>
      </c>
      <c r="K626" s="43">
        <f t="shared" si="276"/>
        <v>0</v>
      </c>
      <c r="L626" s="43">
        <f t="shared" si="276"/>
        <v>0</v>
      </c>
      <c r="M626" s="43">
        <f t="shared" si="276"/>
        <v>150000</v>
      </c>
      <c r="N626" s="12"/>
    </row>
    <row r="627" spans="1:14">
      <c r="A627" s="13" t="s">
        <v>40</v>
      </c>
      <c r="B627" s="13" t="s">
        <v>546</v>
      </c>
      <c r="C627" s="48">
        <f t="shared" si="267"/>
        <v>850000</v>
      </c>
      <c r="D627" s="49">
        <f t="shared" si="253"/>
        <v>850000</v>
      </c>
      <c r="E627" s="49"/>
      <c r="F627" s="49">
        <v>850000</v>
      </c>
      <c r="G627" s="48">
        <f t="shared" ref="G627:G631" si="277">SUM(H627:K627)</f>
        <v>0</v>
      </c>
      <c r="H627" s="49"/>
      <c r="I627" s="49"/>
      <c r="J627" s="49"/>
      <c r="K627" s="49"/>
      <c r="L627" s="59"/>
      <c r="M627" s="49"/>
      <c r="N627" s="13"/>
    </row>
    <row r="628" spans="1:14">
      <c r="A628" s="13" t="s">
        <v>40</v>
      </c>
      <c r="B628" s="13" t="s">
        <v>552</v>
      </c>
      <c r="C628" s="48">
        <f t="shared" si="267"/>
        <v>203296</v>
      </c>
      <c r="D628" s="49">
        <f t="shared" si="253"/>
        <v>0</v>
      </c>
      <c r="E628" s="49"/>
      <c r="F628" s="49"/>
      <c r="G628" s="48">
        <f t="shared" si="277"/>
        <v>203296</v>
      </c>
      <c r="H628" s="49">
        <v>203296</v>
      </c>
      <c r="I628" s="49"/>
      <c r="J628" s="49"/>
      <c r="K628" s="49"/>
      <c r="L628" s="59"/>
      <c r="M628" s="49"/>
      <c r="N628" s="13"/>
    </row>
    <row r="629" spans="1:14">
      <c r="A629" s="13" t="s">
        <v>40</v>
      </c>
      <c r="B629" s="13" t="s">
        <v>555</v>
      </c>
      <c r="C629" s="48">
        <f t="shared" si="267"/>
        <v>90000</v>
      </c>
      <c r="D629" s="49">
        <f t="shared" si="253"/>
        <v>0</v>
      </c>
      <c r="E629" s="49"/>
      <c r="F629" s="49"/>
      <c r="G629" s="48">
        <f t="shared" si="277"/>
        <v>90000</v>
      </c>
      <c r="H629" s="49"/>
      <c r="I629" s="49">
        <v>90000</v>
      </c>
      <c r="J629" s="49"/>
      <c r="K629" s="49"/>
      <c r="L629" s="59"/>
      <c r="M629" s="49"/>
      <c r="N629" s="13"/>
    </row>
    <row r="630" spans="1:14">
      <c r="A630" s="13" t="s">
        <v>40</v>
      </c>
      <c r="B630" s="13" t="s">
        <v>24</v>
      </c>
      <c r="C630" s="48">
        <f t="shared" si="267"/>
        <v>0</v>
      </c>
      <c r="D630" s="49">
        <f t="shared" si="253"/>
        <v>0</v>
      </c>
      <c r="E630" s="49"/>
      <c r="F630" s="49"/>
      <c r="G630" s="48">
        <f t="shared" si="277"/>
        <v>0</v>
      </c>
      <c r="H630" s="49"/>
      <c r="I630" s="49"/>
      <c r="J630" s="49"/>
      <c r="K630" s="49"/>
      <c r="L630" s="59"/>
      <c r="M630" s="49">
        <v>150000</v>
      </c>
      <c r="N630" s="13"/>
    </row>
    <row r="631" spans="1:14">
      <c r="A631" s="13" t="s">
        <v>40</v>
      </c>
      <c r="B631" s="13" t="s">
        <v>25</v>
      </c>
      <c r="C631" s="48">
        <f t="shared" si="267"/>
        <v>7812450.08</v>
      </c>
      <c r="D631" s="49">
        <f t="shared" si="253"/>
        <v>7812450.08</v>
      </c>
      <c r="E631" s="50">
        <v>7812450.08</v>
      </c>
      <c r="F631" s="49"/>
      <c r="G631" s="48">
        <f t="shared" si="277"/>
        <v>0</v>
      </c>
      <c r="H631" s="49"/>
      <c r="I631" s="49"/>
      <c r="J631" s="49"/>
      <c r="K631" s="49"/>
      <c r="L631" s="59"/>
      <c r="M631" s="49"/>
      <c r="N631" s="13"/>
    </row>
    <row r="632" spans="1:14">
      <c r="A632" s="12"/>
      <c r="B632" s="12" t="s">
        <v>556</v>
      </c>
      <c r="C632" s="42">
        <f t="shared" si="267"/>
        <v>8208043.57</v>
      </c>
      <c r="D632" s="43">
        <f t="shared" si="253"/>
        <v>7937873.57</v>
      </c>
      <c r="E632" s="43">
        <f t="shared" ref="E632:M632" si="278">SUM(E633:E637)</f>
        <v>7137873.57</v>
      </c>
      <c r="F632" s="43">
        <f t="shared" si="278"/>
        <v>800000</v>
      </c>
      <c r="G632" s="42">
        <f t="shared" si="278"/>
        <v>270170</v>
      </c>
      <c r="H632" s="43">
        <f t="shared" si="278"/>
        <v>192170</v>
      </c>
      <c r="I632" s="43">
        <f t="shared" si="278"/>
        <v>78000</v>
      </c>
      <c r="J632" s="43">
        <f t="shared" si="278"/>
        <v>0</v>
      </c>
      <c r="K632" s="43">
        <f t="shared" si="278"/>
        <v>0</v>
      </c>
      <c r="L632" s="43">
        <f t="shared" si="278"/>
        <v>0</v>
      </c>
      <c r="M632" s="43">
        <f t="shared" si="278"/>
        <v>170000</v>
      </c>
      <c r="N632" s="12"/>
    </row>
    <row r="633" spans="1:14">
      <c r="A633" s="13" t="s">
        <v>40</v>
      </c>
      <c r="B633" s="13" t="s">
        <v>546</v>
      </c>
      <c r="C633" s="48">
        <f t="shared" si="267"/>
        <v>800000</v>
      </c>
      <c r="D633" s="49">
        <f t="shared" si="253"/>
        <v>800000</v>
      </c>
      <c r="E633" s="49"/>
      <c r="F633" s="49">
        <v>800000</v>
      </c>
      <c r="G633" s="48">
        <f t="shared" ref="G633:G637" si="279">SUM(H633:K633)</f>
        <v>0</v>
      </c>
      <c r="H633" s="49"/>
      <c r="I633" s="49"/>
      <c r="J633" s="49"/>
      <c r="K633" s="49"/>
      <c r="L633" s="59"/>
      <c r="M633" s="49"/>
      <c r="N633" s="13"/>
    </row>
    <row r="634" spans="1:14">
      <c r="A634" s="13" t="s">
        <v>40</v>
      </c>
      <c r="B634" s="13" t="s">
        <v>552</v>
      </c>
      <c r="C634" s="48">
        <f t="shared" si="267"/>
        <v>192170</v>
      </c>
      <c r="D634" s="49">
        <f t="shared" si="253"/>
        <v>0</v>
      </c>
      <c r="E634" s="49"/>
      <c r="F634" s="49"/>
      <c r="G634" s="48">
        <f t="shared" si="279"/>
        <v>192170</v>
      </c>
      <c r="H634" s="49">
        <v>192170</v>
      </c>
      <c r="I634" s="49"/>
      <c r="J634" s="49"/>
      <c r="K634" s="49"/>
      <c r="L634" s="59"/>
      <c r="M634" s="49"/>
      <c r="N634" s="13"/>
    </row>
    <row r="635" spans="1:14">
      <c r="A635" s="13" t="s">
        <v>40</v>
      </c>
      <c r="B635" s="13" t="s">
        <v>557</v>
      </c>
      <c r="C635" s="48">
        <f t="shared" si="267"/>
        <v>78000</v>
      </c>
      <c r="D635" s="49">
        <f t="shared" ref="D635:D679" si="280">SUM(E635:F635)</f>
        <v>0</v>
      </c>
      <c r="E635" s="49"/>
      <c r="F635" s="49"/>
      <c r="G635" s="48">
        <f t="shared" si="279"/>
        <v>78000</v>
      </c>
      <c r="H635" s="49"/>
      <c r="I635" s="49">
        <v>78000</v>
      </c>
      <c r="J635" s="49"/>
      <c r="K635" s="49"/>
      <c r="L635" s="59"/>
      <c r="M635" s="49"/>
      <c r="N635" s="13"/>
    </row>
    <row r="636" spans="1:14">
      <c r="A636" s="13" t="s">
        <v>40</v>
      </c>
      <c r="B636" s="13" t="s">
        <v>25</v>
      </c>
      <c r="C636" s="48">
        <f t="shared" si="267"/>
        <v>7137873.57</v>
      </c>
      <c r="D636" s="49">
        <f t="shared" si="280"/>
        <v>7137873.57</v>
      </c>
      <c r="E636" s="50">
        <v>7137873.57</v>
      </c>
      <c r="F636" s="49"/>
      <c r="G636" s="48">
        <f t="shared" si="279"/>
        <v>0</v>
      </c>
      <c r="H636" s="49"/>
      <c r="I636" s="49"/>
      <c r="J636" s="49"/>
      <c r="K636" s="49"/>
      <c r="L636" s="59"/>
      <c r="M636" s="49"/>
      <c r="N636" s="13"/>
    </row>
    <row r="637" spans="1:14">
      <c r="A637" s="13" t="s">
        <v>40</v>
      </c>
      <c r="B637" s="13" t="s">
        <v>24</v>
      </c>
      <c r="C637" s="48">
        <f t="shared" si="267"/>
        <v>0</v>
      </c>
      <c r="D637" s="49">
        <f t="shared" si="280"/>
        <v>0</v>
      </c>
      <c r="E637" s="49"/>
      <c r="F637" s="49"/>
      <c r="G637" s="48">
        <f t="shared" si="279"/>
        <v>0</v>
      </c>
      <c r="H637" s="49"/>
      <c r="I637" s="49"/>
      <c r="J637" s="49"/>
      <c r="K637" s="49"/>
      <c r="L637" s="59"/>
      <c r="M637" s="49">
        <v>170000</v>
      </c>
      <c r="N637" s="13"/>
    </row>
    <row r="638" spans="1:14">
      <c r="A638" s="12"/>
      <c r="B638" s="12" t="s">
        <v>558</v>
      </c>
      <c r="C638" s="42">
        <f t="shared" si="267"/>
        <v>8701518.76</v>
      </c>
      <c r="D638" s="43">
        <f t="shared" si="280"/>
        <v>8440450.76</v>
      </c>
      <c r="E638" s="43">
        <f t="shared" ref="E638:M638" si="281">SUM(E639:E643)</f>
        <v>7640450.76</v>
      </c>
      <c r="F638" s="43">
        <f t="shared" si="281"/>
        <v>800000</v>
      </c>
      <c r="G638" s="42">
        <f t="shared" si="281"/>
        <v>261068</v>
      </c>
      <c r="H638" s="43">
        <f t="shared" si="281"/>
        <v>195068</v>
      </c>
      <c r="I638" s="43">
        <f t="shared" si="281"/>
        <v>66000</v>
      </c>
      <c r="J638" s="43">
        <f t="shared" si="281"/>
        <v>0</v>
      </c>
      <c r="K638" s="43">
        <f t="shared" si="281"/>
        <v>0</v>
      </c>
      <c r="L638" s="8">
        <f t="shared" si="281"/>
        <v>0</v>
      </c>
      <c r="M638" s="43">
        <f t="shared" si="281"/>
        <v>120000</v>
      </c>
      <c r="N638" s="12"/>
    </row>
    <row r="639" spans="1:14">
      <c r="A639" s="13" t="s">
        <v>139</v>
      </c>
      <c r="B639" s="13" t="s">
        <v>546</v>
      </c>
      <c r="C639" s="48">
        <f t="shared" si="267"/>
        <v>800000</v>
      </c>
      <c r="D639" s="49">
        <f t="shared" si="280"/>
        <v>800000</v>
      </c>
      <c r="E639" s="49"/>
      <c r="F639" s="49">
        <v>800000</v>
      </c>
      <c r="G639" s="48">
        <f t="shared" ref="G639:G643" si="282">SUM(H639:K639)</f>
        <v>0</v>
      </c>
      <c r="H639" s="49"/>
      <c r="I639" s="49"/>
      <c r="J639" s="49"/>
      <c r="K639" s="49"/>
      <c r="L639" s="59"/>
      <c r="M639" s="49"/>
      <c r="N639" s="13"/>
    </row>
    <row r="640" spans="1:14">
      <c r="A640" s="13" t="s">
        <v>40</v>
      </c>
      <c r="B640" s="13" t="s">
        <v>552</v>
      </c>
      <c r="C640" s="48">
        <f t="shared" si="267"/>
        <v>195068</v>
      </c>
      <c r="D640" s="49">
        <f t="shared" si="280"/>
        <v>0</v>
      </c>
      <c r="E640" s="49"/>
      <c r="F640" s="49"/>
      <c r="G640" s="48">
        <f t="shared" si="282"/>
        <v>195068</v>
      </c>
      <c r="H640" s="49">
        <v>195068</v>
      </c>
      <c r="I640" s="49"/>
      <c r="J640" s="49"/>
      <c r="K640" s="49"/>
      <c r="L640" s="59"/>
      <c r="M640" s="49"/>
      <c r="N640" s="13"/>
    </row>
    <row r="641" spans="1:14">
      <c r="A641" s="13" t="s">
        <v>40</v>
      </c>
      <c r="B641" s="13" t="s">
        <v>559</v>
      </c>
      <c r="C641" s="48">
        <f t="shared" si="267"/>
        <v>66000</v>
      </c>
      <c r="D641" s="49">
        <f t="shared" si="280"/>
        <v>0</v>
      </c>
      <c r="E641" s="49"/>
      <c r="F641" s="49"/>
      <c r="G641" s="48">
        <f t="shared" si="282"/>
        <v>66000</v>
      </c>
      <c r="H641" s="49"/>
      <c r="I641" s="49">
        <v>66000</v>
      </c>
      <c r="J641" s="49"/>
      <c r="K641" s="49"/>
      <c r="L641" s="59"/>
      <c r="M641" s="49"/>
      <c r="N641" s="13"/>
    </row>
    <row r="642" spans="1:14">
      <c r="A642" s="13" t="s">
        <v>29</v>
      </c>
      <c r="B642" s="13" t="s">
        <v>25</v>
      </c>
      <c r="C642" s="48">
        <f t="shared" si="267"/>
        <v>7640450.76</v>
      </c>
      <c r="D642" s="49">
        <f t="shared" si="280"/>
        <v>7640450.76</v>
      </c>
      <c r="E642" s="50">
        <v>7640450.76</v>
      </c>
      <c r="F642" s="49"/>
      <c r="G642" s="48">
        <f t="shared" si="282"/>
        <v>0</v>
      </c>
      <c r="H642" s="49"/>
      <c r="I642" s="49"/>
      <c r="J642" s="49"/>
      <c r="K642" s="49"/>
      <c r="L642" s="59"/>
      <c r="M642" s="49"/>
      <c r="N642" s="13"/>
    </row>
    <row r="643" spans="1:14">
      <c r="A643" s="13" t="s">
        <v>40</v>
      </c>
      <c r="B643" s="13" t="s">
        <v>24</v>
      </c>
      <c r="C643" s="48">
        <f t="shared" si="267"/>
        <v>0</v>
      </c>
      <c r="D643" s="49">
        <f t="shared" si="280"/>
        <v>0</v>
      </c>
      <c r="E643" s="49"/>
      <c r="F643" s="49"/>
      <c r="G643" s="48">
        <f t="shared" si="282"/>
        <v>0</v>
      </c>
      <c r="H643" s="49"/>
      <c r="I643" s="49"/>
      <c r="J643" s="49"/>
      <c r="K643" s="49"/>
      <c r="L643" s="59"/>
      <c r="M643" s="49">
        <v>120000</v>
      </c>
      <c r="N643" s="13"/>
    </row>
    <row r="644" spans="1:14">
      <c r="A644" s="12"/>
      <c r="B644" s="12" t="s">
        <v>560</v>
      </c>
      <c r="C644" s="42">
        <f t="shared" si="267"/>
        <v>8737027.42</v>
      </c>
      <c r="D644" s="43">
        <f t="shared" si="280"/>
        <v>8397000.42</v>
      </c>
      <c r="E644" s="43">
        <f t="shared" ref="E644:M644" si="283">SUM(E645:E649)</f>
        <v>7547000.42</v>
      </c>
      <c r="F644" s="43">
        <f t="shared" si="283"/>
        <v>850000</v>
      </c>
      <c r="G644" s="42">
        <f t="shared" si="283"/>
        <v>340027</v>
      </c>
      <c r="H644" s="43">
        <f t="shared" si="283"/>
        <v>280027</v>
      </c>
      <c r="I644" s="43">
        <f t="shared" si="283"/>
        <v>60000</v>
      </c>
      <c r="J644" s="43">
        <f t="shared" si="283"/>
        <v>0</v>
      </c>
      <c r="K644" s="43">
        <f t="shared" si="283"/>
        <v>0</v>
      </c>
      <c r="L644" s="8">
        <f t="shared" si="283"/>
        <v>0</v>
      </c>
      <c r="M644" s="43">
        <f t="shared" si="283"/>
        <v>170000</v>
      </c>
      <c r="N644" s="12"/>
    </row>
    <row r="645" spans="1:14">
      <c r="A645" s="13" t="s">
        <v>40</v>
      </c>
      <c r="B645" s="13" t="s">
        <v>546</v>
      </c>
      <c r="C645" s="48">
        <f t="shared" si="267"/>
        <v>850000</v>
      </c>
      <c r="D645" s="49">
        <f t="shared" si="280"/>
        <v>850000</v>
      </c>
      <c r="E645" s="49"/>
      <c r="F645" s="49">
        <v>850000</v>
      </c>
      <c r="G645" s="48">
        <f t="shared" ref="G645:G649" si="284">SUM(H645:K645)</f>
        <v>0</v>
      </c>
      <c r="H645" s="49"/>
      <c r="I645" s="49"/>
      <c r="J645" s="49"/>
      <c r="K645" s="49"/>
      <c r="L645" s="59"/>
      <c r="M645" s="49"/>
      <c r="N645" s="13"/>
    </row>
    <row r="646" spans="1:14">
      <c r="A646" s="13" t="s">
        <v>40</v>
      </c>
      <c r="B646" s="13" t="s">
        <v>552</v>
      </c>
      <c r="C646" s="48">
        <f t="shared" si="267"/>
        <v>280027</v>
      </c>
      <c r="D646" s="49">
        <f t="shared" si="280"/>
        <v>0</v>
      </c>
      <c r="E646" s="49"/>
      <c r="F646" s="49"/>
      <c r="G646" s="48">
        <f t="shared" si="284"/>
        <v>280027</v>
      </c>
      <c r="H646" s="49">
        <v>280027</v>
      </c>
      <c r="I646" s="49"/>
      <c r="J646" s="49"/>
      <c r="K646" s="49"/>
      <c r="L646" s="59"/>
      <c r="M646" s="49"/>
      <c r="N646" s="13"/>
    </row>
    <row r="647" spans="1:14">
      <c r="A647" s="13" t="s">
        <v>40</v>
      </c>
      <c r="B647" s="13" t="s">
        <v>557</v>
      </c>
      <c r="C647" s="48">
        <f t="shared" si="267"/>
        <v>60000</v>
      </c>
      <c r="D647" s="49">
        <f t="shared" si="280"/>
        <v>0</v>
      </c>
      <c r="E647" s="49"/>
      <c r="F647" s="49"/>
      <c r="G647" s="48">
        <f t="shared" si="284"/>
        <v>60000</v>
      </c>
      <c r="H647" s="49"/>
      <c r="I647" s="49">
        <v>60000</v>
      </c>
      <c r="J647" s="49"/>
      <c r="K647" s="49"/>
      <c r="L647" s="59"/>
      <c r="M647" s="49"/>
      <c r="N647" s="13"/>
    </row>
    <row r="648" spans="1:14">
      <c r="A648" s="13" t="s">
        <v>40</v>
      </c>
      <c r="B648" s="13" t="s">
        <v>24</v>
      </c>
      <c r="C648" s="48">
        <f t="shared" si="267"/>
        <v>0</v>
      </c>
      <c r="D648" s="49">
        <f t="shared" si="280"/>
        <v>0</v>
      </c>
      <c r="E648" s="49"/>
      <c r="F648" s="49"/>
      <c r="G648" s="48">
        <f t="shared" si="284"/>
        <v>0</v>
      </c>
      <c r="H648" s="49"/>
      <c r="I648" s="49"/>
      <c r="J648" s="49"/>
      <c r="K648" s="49"/>
      <c r="L648" s="59"/>
      <c r="M648" s="49">
        <v>170000</v>
      </c>
      <c r="N648" s="13"/>
    </row>
    <row r="649" spans="1:14">
      <c r="A649" s="13" t="s">
        <v>40</v>
      </c>
      <c r="B649" s="13" t="s">
        <v>25</v>
      </c>
      <c r="C649" s="48">
        <f t="shared" si="267"/>
        <v>7547000.42</v>
      </c>
      <c r="D649" s="49">
        <f t="shared" si="280"/>
        <v>7547000.42</v>
      </c>
      <c r="E649" s="50">
        <v>7547000.42</v>
      </c>
      <c r="F649" s="49"/>
      <c r="G649" s="48">
        <f t="shared" si="284"/>
        <v>0</v>
      </c>
      <c r="H649" s="49"/>
      <c r="I649" s="49"/>
      <c r="J649" s="49"/>
      <c r="K649" s="49"/>
      <c r="L649" s="59"/>
      <c r="M649" s="49"/>
      <c r="N649" s="13"/>
    </row>
    <row r="650" spans="1:14">
      <c r="A650" s="12"/>
      <c r="B650" s="12" t="s">
        <v>561</v>
      </c>
      <c r="C650" s="42">
        <f t="shared" si="267"/>
        <v>8556320.89</v>
      </c>
      <c r="D650" s="43">
        <f t="shared" si="280"/>
        <v>8279464.89</v>
      </c>
      <c r="E650" s="43">
        <f t="shared" ref="E650:M650" si="285">SUM(E651:E655)</f>
        <v>7479464.89</v>
      </c>
      <c r="F650" s="43">
        <f t="shared" si="285"/>
        <v>800000</v>
      </c>
      <c r="G650" s="42">
        <f t="shared" si="285"/>
        <v>276856</v>
      </c>
      <c r="H650" s="43">
        <f t="shared" si="285"/>
        <v>204856</v>
      </c>
      <c r="I650" s="43">
        <f t="shared" si="285"/>
        <v>72000</v>
      </c>
      <c r="J650" s="43">
        <f t="shared" si="285"/>
        <v>0</v>
      </c>
      <c r="K650" s="43">
        <f t="shared" si="285"/>
        <v>0</v>
      </c>
      <c r="L650" s="43">
        <f t="shared" si="285"/>
        <v>0</v>
      </c>
      <c r="M650" s="43">
        <f t="shared" si="285"/>
        <v>230000</v>
      </c>
      <c r="N650" s="12"/>
    </row>
    <row r="651" spans="1:14">
      <c r="A651" s="13" t="s">
        <v>40</v>
      </c>
      <c r="B651" s="13" t="s">
        <v>546</v>
      </c>
      <c r="C651" s="48">
        <f t="shared" si="267"/>
        <v>800000</v>
      </c>
      <c r="D651" s="49">
        <f t="shared" si="280"/>
        <v>800000</v>
      </c>
      <c r="E651" s="49"/>
      <c r="F651" s="49">
        <v>800000</v>
      </c>
      <c r="G651" s="48">
        <f t="shared" ref="G651:G655" si="286">SUM(H651:K651)</f>
        <v>0</v>
      </c>
      <c r="H651" s="49"/>
      <c r="I651" s="49"/>
      <c r="J651" s="49"/>
      <c r="K651" s="49"/>
      <c r="L651" s="59"/>
      <c r="M651" s="49"/>
      <c r="N651" s="13"/>
    </row>
    <row r="652" spans="1:14">
      <c r="A652" s="13" t="s">
        <v>40</v>
      </c>
      <c r="B652" s="13" t="s">
        <v>552</v>
      </c>
      <c r="C652" s="48">
        <f t="shared" si="267"/>
        <v>204856</v>
      </c>
      <c r="D652" s="49">
        <f t="shared" si="280"/>
        <v>0</v>
      </c>
      <c r="E652" s="49"/>
      <c r="F652" s="49"/>
      <c r="G652" s="48">
        <f t="shared" si="286"/>
        <v>204856</v>
      </c>
      <c r="H652" s="49">
        <v>204856</v>
      </c>
      <c r="I652" s="49"/>
      <c r="J652" s="49"/>
      <c r="K652" s="49"/>
      <c r="L652" s="59"/>
      <c r="M652" s="49"/>
      <c r="N652" s="13"/>
    </row>
    <row r="653" spans="1:14">
      <c r="A653" s="13" t="s">
        <v>40</v>
      </c>
      <c r="B653" s="13" t="s">
        <v>562</v>
      </c>
      <c r="C653" s="48">
        <f t="shared" si="267"/>
        <v>72000</v>
      </c>
      <c r="D653" s="49">
        <f t="shared" si="280"/>
        <v>0</v>
      </c>
      <c r="E653" s="49"/>
      <c r="F653" s="49"/>
      <c r="G653" s="48">
        <f t="shared" si="286"/>
        <v>72000</v>
      </c>
      <c r="H653" s="49"/>
      <c r="I653" s="49">
        <v>72000</v>
      </c>
      <c r="J653" s="49"/>
      <c r="K653" s="49"/>
      <c r="L653" s="59"/>
      <c r="M653" s="49"/>
      <c r="N653" s="13"/>
    </row>
    <row r="654" spans="1:14">
      <c r="A654" s="13" t="s">
        <v>40</v>
      </c>
      <c r="B654" s="13" t="s">
        <v>25</v>
      </c>
      <c r="C654" s="48">
        <f t="shared" si="267"/>
        <v>7479464.89</v>
      </c>
      <c r="D654" s="49">
        <f t="shared" si="280"/>
        <v>7479464.89</v>
      </c>
      <c r="E654" s="50">
        <v>7479464.89</v>
      </c>
      <c r="F654" s="49"/>
      <c r="G654" s="48">
        <f t="shared" si="286"/>
        <v>0</v>
      </c>
      <c r="H654" s="49"/>
      <c r="I654" s="49"/>
      <c r="J654" s="49"/>
      <c r="K654" s="49"/>
      <c r="L654" s="59"/>
      <c r="M654" s="49"/>
      <c r="N654" s="13"/>
    </row>
    <row r="655" spans="1:14">
      <c r="A655" s="13" t="s">
        <v>40</v>
      </c>
      <c r="B655" s="13" t="s">
        <v>24</v>
      </c>
      <c r="C655" s="48">
        <f t="shared" si="267"/>
        <v>0</v>
      </c>
      <c r="D655" s="49">
        <f t="shared" si="280"/>
        <v>0</v>
      </c>
      <c r="E655" s="49"/>
      <c r="F655" s="49"/>
      <c r="G655" s="48">
        <f t="shared" si="286"/>
        <v>0</v>
      </c>
      <c r="H655" s="49"/>
      <c r="I655" s="49"/>
      <c r="J655" s="49"/>
      <c r="K655" s="49"/>
      <c r="L655" s="59"/>
      <c r="M655" s="49">
        <v>230000</v>
      </c>
      <c r="N655" s="13"/>
    </row>
    <row r="656" spans="1:14">
      <c r="A656" s="12"/>
      <c r="B656" s="12" t="s">
        <v>563</v>
      </c>
      <c r="C656" s="42">
        <f t="shared" si="267"/>
        <v>5906826.21</v>
      </c>
      <c r="D656" s="43">
        <f t="shared" si="280"/>
        <v>5681119.21</v>
      </c>
      <c r="E656" s="43">
        <f t="shared" ref="E656:M656" si="287">SUM(E657:E661)</f>
        <v>4931119.21</v>
      </c>
      <c r="F656" s="43">
        <f t="shared" si="287"/>
        <v>750000</v>
      </c>
      <c r="G656" s="42">
        <f t="shared" si="287"/>
        <v>225707</v>
      </c>
      <c r="H656" s="43">
        <f t="shared" si="287"/>
        <v>187707</v>
      </c>
      <c r="I656" s="43">
        <f t="shared" si="287"/>
        <v>38000</v>
      </c>
      <c r="J656" s="43">
        <f t="shared" si="287"/>
        <v>0</v>
      </c>
      <c r="K656" s="43">
        <f t="shared" si="287"/>
        <v>0</v>
      </c>
      <c r="L656" s="43">
        <f t="shared" si="287"/>
        <v>0</v>
      </c>
      <c r="M656" s="43">
        <f t="shared" si="287"/>
        <v>100000</v>
      </c>
      <c r="N656" s="12"/>
    </row>
    <row r="657" spans="1:14">
      <c r="A657" s="13" t="s">
        <v>40</v>
      </c>
      <c r="B657" s="13" t="s">
        <v>546</v>
      </c>
      <c r="C657" s="48">
        <f t="shared" si="267"/>
        <v>750000</v>
      </c>
      <c r="D657" s="49">
        <f t="shared" si="280"/>
        <v>750000</v>
      </c>
      <c r="E657" s="49"/>
      <c r="F657" s="49">
        <v>750000</v>
      </c>
      <c r="G657" s="48">
        <f t="shared" ref="G657:G661" si="288">SUM(H657:K657)</f>
        <v>0</v>
      </c>
      <c r="H657" s="49"/>
      <c r="I657" s="49"/>
      <c r="J657" s="49"/>
      <c r="K657" s="49"/>
      <c r="L657" s="59"/>
      <c r="M657" s="49"/>
      <c r="N657" s="13"/>
    </row>
    <row r="658" spans="1:14">
      <c r="A658" s="13" t="s">
        <v>40</v>
      </c>
      <c r="B658" s="13" t="s">
        <v>552</v>
      </c>
      <c r="C658" s="48">
        <f t="shared" si="267"/>
        <v>187707</v>
      </c>
      <c r="D658" s="49">
        <f t="shared" si="280"/>
        <v>0</v>
      </c>
      <c r="E658" s="49"/>
      <c r="F658" s="49"/>
      <c r="G658" s="48">
        <f t="shared" si="288"/>
        <v>187707</v>
      </c>
      <c r="H658" s="49">
        <v>187707</v>
      </c>
      <c r="I658" s="49"/>
      <c r="J658" s="49"/>
      <c r="K658" s="49"/>
      <c r="L658" s="59"/>
      <c r="M658" s="49"/>
      <c r="N658" s="13"/>
    </row>
    <row r="659" spans="1:14">
      <c r="A659" s="13" t="s">
        <v>40</v>
      </c>
      <c r="B659" s="13" t="s">
        <v>564</v>
      </c>
      <c r="C659" s="48">
        <f t="shared" si="267"/>
        <v>38000</v>
      </c>
      <c r="D659" s="49">
        <f t="shared" si="280"/>
        <v>0</v>
      </c>
      <c r="E659" s="49"/>
      <c r="F659" s="49"/>
      <c r="G659" s="48">
        <f t="shared" si="288"/>
        <v>38000</v>
      </c>
      <c r="H659" s="49"/>
      <c r="I659" s="49">
        <v>38000</v>
      </c>
      <c r="J659" s="49"/>
      <c r="K659" s="49"/>
      <c r="L659" s="59"/>
      <c r="M659" s="49"/>
      <c r="N659" s="13"/>
    </row>
    <row r="660" spans="1:14">
      <c r="A660" s="13" t="s">
        <v>40</v>
      </c>
      <c r="B660" s="13" t="s">
        <v>24</v>
      </c>
      <c r="C660" s="48">
        <f t="shared" si="267"/>
        <v>0</v>
      </c>
      <c r="D660" s="49">
        <f t="shared" si="280"/>
        <v>0</v>
      </c>
      <c r="E660" s="49"/>
      <c r="F660" s="49"/>
      <c r="G660" s="48">
        <f t="shared" si="288"/>
        <v>0</v>
      </c>
      <c r="H660" s="49"/>
      <c r="I660" s="49"/>
      <c r="J660" s="49"/>
      <c r="K660" s="49"/>
      <c r="L660" s="59"/>
      <c r="M660" s="49">
        <v>100000</v>
      </c>
      <c r="N660" s="13"/>
    </row>
    <row r="661" spans="1:14">
      <c r="A661" s="13" t="s">
        <v>40</v>
      </c>
      <c r="B661" s="13" t="s">
        <v>25</v>
      </c>
      <c r="C661" s="48">
        <f t="shared" si="267"/>
        <v>4931119.21</v>
      </c>
      <c r="D661" s="49">
        <f t="shared" si="280"/>
        <v>4931119.21</v>
      </c>
      <c r="E661" s="50">
        <v>4931119.21</v>
      </c>
      <c r="F661" s="49"/>
      <c r="G661" s="48">
        <f t="shared" si="288"/>
        <v>0</v>
      </c>
      <c r="H661" s="49"/>
      <c r="I661" s="49"/>
      <c r="J661" s="49"/>
      <c r="K661" s="49"/>
      <c r="L661" s="59"/>
      <c r="M661" s="49"/>
      <c r="N661" s="13"/>
    </row>
    <row r="662" spans="1:14">
      <c r="A662" s="12"/>
      <c r="B662" s="12" t="s">
        <v>565</v>
      </c>
      <c r="C662" s="42">
        <f t="shared" si="267"/>
        <v>7023065.5</v>
      </c>
      <c r="D662" s="43">
        <f t="shared" si="280"/>
        <v>6674291.5</v>
      </c>
      <c r="E662" s="43">
        <f t="shared" ref="E662:M662" si="289">SUM(E663:E667)</f>
        <v>5874291.5</v>
      </c>
      <c r="F662" s="43">
        <f t="shared" si="289"/>
        <v>800000</v>
      </c>
      <c r="G662" s="42">
        <f t="shared" si="289"/>
        <v>348774</v>
      </c>
      <c r="H662" s="43">
        <f t="shared" si="289"/>
        <v>290774</v>
      </c>
      <c r="I662" s="43">
        <f t="shared" si="289"/>
        <v>58000</v>
      </c>
      <c r="J662" s="43">
        <f t="shared" si="289"/>
        <v>0</v>
      </c>
      <c r="K662" s="43">
        <f t="shared" si="289"/>
        <v>0</v>
      </c>
      <c r="L662" s="43">
        <f t="shared" si="289"/>
        <v>0</v>
      </c>
      <c r="M662" s="43">
        <f t="shared" si="289"/>
        <v>100000</v>
      </c>
      <c r="N662" s="12"/>
    </row>
    <row r="663" spans="1:14">
      <c r="A663" s="13" t="s">
        <v>40</v>
      </c>
      <c r="B663" s="13" t="s">
        <v>546</v>
      </c>
      <c r="C663" s="48">
        <f t="shared" si="267"/>
        <v>800000</v>
      </c>
      <c r="D663" s="49">
        <f t="shared" si="280"/>
        <v>800000</v>
      </c>
      <c r="E663" s="49"/>
      <c r="F663" s="49">
        <v>800000</v>
      </c>
      <c r="G663" s="48">
        <f t="shared" ref="G663:G667" si="290">SUM(H663:K663)</f>
        <v>0</v>
      </c>
      <c r="H663" s="49"/>
      <c r="I663" s="49"/>
      <c r="J663" s="49"/>
      <c r="K663" s="49"/>
      <c r="L663" s="59"/>
      <c r="M663" s="49"/>
      <c r="N663" s="13"/>
    </row>
    <row r="664" spans="1:14">
      <c r="A664" s="13" t="s">
        <v>40</v>
      </c>
      <c r="B664" s="13" t="s">
        <v>552</v>
      </c>
      <c r="C664" s="48">
        <f t="shared" si="267"/>
        <v>290774</v>
      </c>
      <c r="D664" s="49">
        <f t="shared" si="280"/>
        <v>0</v>
      </c>
      <c r="E664" s="49"/>
      <c r="F664" s="49"/>
      <c r="G664" s="48">
        <f t="shared" si="290"/>
        <v>290774</v>
      </c>
      <c r="H664" s="49">
        <v>290774</v>
      </c>
      <c r="I664" s="49"/>
      <c r="J664" s="49"/>
      <c r="K664" s="49"/>
      <c r="L664" s="59"/>
      <c r="M664" s="49"/>
      <c r="N664" s="13"/>
    </row>
    <row r="665" spans="1:14">
      <c r="A665" s="13" t="s">
        <v>40</v>
      </c>
      <c r="B665" s="13" t="s">
        <v>566</v>
      </c>
      <c r="C665" s="48">
        <f t="shared" si="267"/>
        <v>58000</v>
      </c>
      <c r="D665" s="49">
        <f t="shared" si="280"/>
        <v>0</v>
      </c>
      <c r="E665" s="49"/>
      <c r="F665" s="49"/>
      <c r="G665" s="48">
        <f t="shared" si="290"/>
        <v>58000</v>
      </c>
      <c r="H665" s="49"/>
      <c r="I665" s="49">
        <v>58000</v>
      </c>
      <c r="J665" s="49"/>
      <c r="K665" s="49"/>
      <c r="L665" s="59"/>
      <c r="M665" s="49"/>
      <c r="N665" s="13"/>
    </row>
    <row r="666" spans="1:14">
      <c r="A666" s="13" t="s">
        <v>40</v>
      </c>
      <c r="B666" s="13" t="s">
        <v>25</v>
      </c>
      <c r="C666" s="48">
        <f t="shared" si="267"/>
        <v>5874291.5</v>
      </c>
      <c r="D666" s="49">
        <f t="shared" si="280"/>
        <v>5874291.5</v>
      </c>
      <c r="E666" s="50">
        <v>5874291.5</v>
      </c>
      <c r="F666" s="49"/>
      <c r="G666" s="48">
        <f t="shared" si="290"/>
        <v>0</v>
      </c>
      <c r="H666" s="49"/>
      <c r="I666" s="49"/>
      <c r="J666" s="49"/>
      <c r="K666" s="49"/>
      <c r="L666" s="59"/>
      <c r="M666" s="49"/>
      <c r="N666" s="13"/>
    </row>
    <row r="667" spans="1:14">
      <c r="A667" s="13" t="s">
        <v>40</v>
      </c>
      <c r="B667" s="13" t="s">
        <v>24</v>
      </c>
      <c r="C667" s="48">
        <f t="shared" ref="C667:C679" si="291">SUM(D667,G667)</f>
        <v>0</v>
      </c>
      <c r="D667" s="49">
        <f t="shared" si="280"/>
        <v>0</v>
      </c>
      <c r="E667" s="49"/>
      <c r="F667" s="49"/>
      <c r="G667" s="48">
        <f t="shared" si="290"/>
        <v>0</v>
      </c>
      <c r="H667" s="49"/>
      <c r="I667" s="49"/>
      <c r="J667" s="49"/>
      <c r="K667" s="49"/>
      <c r="L667" s="59"/>
      <c r="M667" s="49">
        <v>100000</v>
      </c>
      <c r="N667" s="13"/>
    </row>
    <row r="668" spans="1:14">
      <c r="A668" s="12"/>
      <c r="B668" s="12" t="s">
        <v>567</v>
      </c>
      <c r="C668" s="42">
        <f t="shared" si="291"/>
        <v>6530544.99</v>
      </c>
      <c r="D668" s="43">
        <f t="shared" si="280"/>
        <v>6274563.99</v>
      </c>
      <c r="E668" s="43">
        <f t="shared" ref="E668:M668" si="292">SUM(E669:E673)</f>
        <v>5524563.99</v>
      </c>
      <c r="F668" s="43">
        <f t="shared" si="292"/>
        <v>750000</v>
      </c>
      <c r="G668" s="42">
        <f t="shared" si="292"/>
        <v>255981</v>
      </c>
      <c r="H668" s="43">
        <f t="shared" si="292"/>
        <v>203981</v>
      </c>
      <c r="I668" s="43">
        <f t="shared" si="292"/>
        <v>52000</v>
      </c>
      <c r="J668" s="43">
        <f t="shared" si="292"/>
        <v>0</v>
      </c>
      <c r="K668" s="43">
        <f t="shared" si="292"/>
        <v>0</v>
      </c>
      <c r="L668" s="43">
        <f t="shared" si="292"/>
        <v>0</v>
      </c>
      <c r="M668" s="43">
        <f t="shared" si="292"/>
        <v>225000</v>
      </c>
      <c r="N668" s="12"/>
    </row>
    <row r="669" spans="1:14">
      <c r="A669" s="13" t="s">
        <v>40</v>
      </c>
      <c r="B669" s="13" t="s">
        <v>546</v>
      </c>
      <c r="C669" s="48">
        <f t="shared" si="291"/>
        <v>750000</v>
      </c>
      <c r="D669" s="49">
        <f t="shared" si="280"/>
        <v>750000</v>
      </c>
      <c r="E669" s="49"/>
      <c r="F669" s="49">
        <v>750000</v>
      </c>
      <c r="G669" s="48">
        <f t="shared" ref="G669:G673" si="293">SUM(H669:K669)</f>
        <v>0</v>
      </c>
      <c r="H669" s="49"/>
      <c r="I669" s="49"/>
      <c r="J669" s="49"/>
      <c r="K669" s="49"/>
      <c r="L669" s="59"/>
      <c r="M669" s="49"/>
      <c r="N669" s="13"/>
    </row>
    <row r="670" spans="1:14">
      <c r="A670" s="13" t="s">
        <v>40</v>
      </c>
      <c r="B670" s="13" t="s">
        <v>552</v>
      </c>
      <c r="C670" s="48">
        <f t="shared" si="291"/>
        <v>203981</v>
      </c>
      <c r="D670" s="49">
        <f t="shared" si="280"/>
        <v>0</v>
      </c>
      <c r="E670" s="49"/>
      <c r="F670" s="49"/>
      <c r="G670" s="48">
        <f t="shared" si="293"/>
        <v>203981</v>
      </c>
      <c r="H670" s="49">
        <v>203981</v>
      </c>
      <c r="I670" s="49"/>
      <c r="J670" s="49"/>
      <c r="K670" s="49"/>
      <c r="L670" s="59"/>
      <c r="M670" s="49"/>
      <c r="N670" s="13"/>
    </row>
    <row r="671" spans="1:14">
      <c r="A671" s="13" t="s">
        <v>40</v>
      </c>
      <c r="B671" s="13" t="s">
        <v>553</v>
      </c>
      <c r="C671" s="48">
        <f t="shared" si="291"/>
        <v>52000</v>
      </c>
      <c r="D671" s="49">
        <f t="shared" si="280"/>
        <v>0</v>
      </c>
      <c r="E671" s="49"/>
      <c r="F671" s="49"/>
      <c r="G671" s="48">
        <f t="shared" si="293"/>
        <v>52000</v>
      </c>
      <c r="H671" s="49"/>
      <c r="I671" s="49">
        <v>52000</v>
      </c>
      <c r="J671" s="49"/>
      <c r="K671" s="49"/>
      <c r="L671" s="59"/>
      <c r="M671" s="49"/>
      <c r="N671" s="13"/>
    </row>
    <row r="672" spans="1:14">
      <c r="A672" s="13" t="s">
        <v>40</v>
      </c>
      <c r="B672" s="13" t="s">
        <v>25</v>
      </c>
      <c r="C672" s="48">
        <f t="shared" si="291"/>
        <v>5524563.99</v>
      </c>
      <c r="D672" s="49">
        <f t="shared" si="280"/>
        <v>5524563.99</v>
      </c>
      <c r="E672" s="50">
        <v>5524563.99</v>
      </c>
      <c r="F672" s="49"/>
      <c r="G672" s="48">
        <f t="shared" si="293"/>
        <v>0</v>
      </c>
      <c r="H672" s="49"/>
      <c r="I672" s="49"/>
      <c r="J672" s="49"/>
      <c r="K672" s="49"/>
      <c r="L672" s="59"/>
      <c r="M672" s="49"/>
      <c r="N672" s="13"/>
    </row>
    <row r="673" spans="1:14">
      <c r="A673" s="13" t="s">
        <v>40</v>
      </c>
      <c r="B673" s="13" t="s">
        <v>24</v>
      </c>
      <c r="C673" s="48">
        <f t="shared" si="291"/>
        <v>0</v>
      </c>
      <c r="D673" s="49">
        <f t="shared" si="280"/>
        <v>0</v>
      </c>
      <c r="E673" s="49"/>
      <c r="F673" s="49"/>
      <c r="G673" s="48">
        <f t="shared" si="293"/>
        <v>0</v>
      </c>
      <c r="H673" s="49"/>
      <c r="I673" s="49"/>
      <c r="J673" s="49"/>
      <c r="K673" s="49"/>
      <c r="L673" s="59"/>
      <c r="M673" s="49">
        <v>225000</v>
      </c>
      <c r="N673" s="13"/>
    </row>
    <row r="674" spans="1:14">
      <c r="A674" s="12"/>
      <c r="B674" s="12" t="s">
        <v>568</v>
      </c>
      <c r="C674" s="42">
        <f t="shared" si="291"/>
        <v>6353552.36</v>
      </c>
      <c r="D674" s="43">
        <f t="shared" si="280"/>
        <v>6211857.36</v>
      </c>
      <c r="E674" s="43">
        <f t="shared" ref="E674:M674" si="294">SUM(E675:E679)</f>
        <v>5461857.36</v>
      </c>
      <c r="F674" s="43">
        <f t="shared" si="294"/>
        <v>750000</v>
      </c>
      <c r="G674" s="42">
        <f t="shared" si="294"/>
        <v>141695</v>
      </c>
      <c r="H674" s="43">
        <f t="shared" si="294"/>
        <v>93695</v>
      </c>
      <c r="I674" s="43">
        <f t="shared" si="294"/>
        <v>48000</v>
      </c>
      <c r="J674" s="43">
        <f t="shared" si="294"/>
        <v>0</v>
      </c>
      <c r="K674" s="43">
        <f t="shared" si="294"/>
        <v>0</v>
      </c>
      <c r="L674" s="43">
        <f t="shared" si="294"/>
        <v>0</v>
      </c>
      <c r="M674" s="43">
        <f t="shared" si="294"/>
        <v>150000</v>
      </c>
      <c r="N674" s="12"/>
    </row>
    <row r="675" spans="1:14">
      <c r="A675" s="13" t="s">
        <v>40</v>
      </c>
      <c r="B675" s="13" t="s">
        <v>546</v>
      </c>
      <c r="C675" s="48">
        <f t="shared" si="291"/>
        <v>750000</v>
      </c>
      <c r="D675" s="49">
        <f t="shared" si="280"/>
        <v>750000</v>
      </c>
      <c r="E675" s="49"/>
      <c r="F675" s="49">
        <v>750000</v>
      </c>
      <c r="G675" s="48">
        <f t="shared" ref="G675:G679" si="295">SUM(H675:K675)</f>
        <v>0</v>
      </c>
      <c r="H675" s="49"/>
      <c r="I675" s="49"/>
      <c r="J675" s="49"/>
      <c r="K675" s="49"/>
      <c r="L675" s="59"/>
      <c r="M675" s="49"/>
      <c r="N675" s="13"/>
    </row>
    <row r="676" spans="1:14">
      <c r="A676" s="13" t="s">
        <v>40</v>
      </c>
      <c r="B676" s="13" t="s">
        <v>552</v>
      </c>
      <c r="C676" s="48">
        <f t="shared" si="291"/>
        <v>93695</v>
      </c>
      <c r="D676" s="49">
        <f t="shared" si="280"/>
        <v>0</v>
      </c>
      <c r="E676" s="49"/>
      <c r="F676" s="49"/>
      <c r="G676" s="48">
        <f t="shared" si="295"/>
        <v>93695</v>
      </c>
      <c r="H676" s="49">
        <v>93695</v>
      </c>
      <c r="I676" s="49"/>
      <c r="J676" s="49"/>
      <c r="K676" s="49"/>
      <c r="L676" s="59"/>
      <c r="M676" s="49"/>
      <c r="N676" s="13"/>
    </row>
    <row r="677" spans="1:14">
      <c r="A677" s="13" t="s">
        <v>40</v>
      </c>
      <c r="B677" s="13" t="s">
        <v>24</v>
      </c>
      <c r="C677" s="48">
        <f t="shared" si="291"/>
        <v>0</v>
      </c>
      <c r="D677" s="49">
        <f t="shared" si="280"/>
        <v>0</v>
      </c>
      <c r="E677" s="49"/>
      <c r="F677" s="49"/>
      <c r="G677" s="48">
        <f t="shared" si="295"/>
        <v>0</v>
      </c>
      <c r="H677" s="49"/>
      <c r="I677" s="49"/>
      <c r="J677" s="49"/>
      <c r="K677" s="49"/>
      <c r="L677" s="59"/>
      <c r="M677" s="49">
        <v>150000</v>
      </c>
      <c r="N677" s="13"/>
    </row>
    <row r="678" spans="1:14">
      <c r="A678" s="13" t="s">
        <v>40</v>
      </c>
      <c r="B678" s="13" t="s">
        <v>25</v>
      </c>
      <c r="C678" s="48">
        <f t="shared" si="291"/>
        <v>5461857.36</v>
      </c>
      <c r="D678" s="49">
        <f t="shared" si="280"/>
        <v>5461857.36</v>
      </c>
      <c r="E678" s="50">
        <v>5461857.36</v>
      </c>
      <c r="F678" s="49"/>
      <c r="G678" s="48">
        <f t="shared" si="295"/>
        <v>0</v>
      </c>
      <c r="H678" s="49"/>
      <c r="I678" s="49"/>
      <c r="J678" s="49"/>
      <c r="K678" s="49"/>
      <c r="L678" s="59"/>
      <c r="M678" s="49"/>
      <c r="N678" s="13"/>
    </row>
    <row r="679" spans="1:14">
      <c r="A679" s="13" t="s">
        <v>40</v>
      </c>
      <c r="B679" s="13" t="s">
        <v>569</v>
      </c>
      <c r="C679" s="48">
        <f t="shared" si="291"/>
        <v>48000</v>
      </c>
      <c r="D679" s="49">
        <f t="shared" si="280"/>
        <v>0</v>
      </c>
      <c r="E679" s="49"/>
      <c r="F679" s="49"/>
      <c r="G679" s="48">
        <f t="shared" si="295"/>
        <v>48000</v>
      </c>
      <c r="H679" s="49"/>
      <c r="I679" s="49">
        <v>48000</v>
      </c>
      <c r="J679" s="49"/>
      <c r="K679" s="49"/>
      <c r="L679" s="59"/>
      <c r="M679" s="49"/>
      <c r="N679" s="13"/>
    </row>
    <row r="680" spans="1:14">
      <c r="A680" s="8"/>
      <c r="B680" s="12" t="s">
        <v>570</v>
      </c>
      <c r="C680" s="42">
        <f t="shared" ref="C680:M680" si="296">SUM(C681:C712)</f>
        <v>451511765.12</v>
      </c>
      <c r="D680" s="43">
        <f t="shared" si="296"/>
        <v>52440000</v>
      </c>
      <c r="E680" s="43">
        <f t="shared" si="296"/>
        <v>52440000</v>
      </c>
      <c r="F680" s="43">
        <f t="shared" si="296"/>
        <v>0</v>
      </c>
      <c r="G680" s="42">
        <f t="shared" si="296"/>
        <v>399071765.12</v>
      </c>
      <c r="H680" s="43">
        <f t="shared" si="296"/>
        <v>0</v>
      </c>
      <c r="I680" s="43">
        <f t="shared" si="296"/>
        <v>0</v>
      </c>
      <c r="J680" s="43">
        <f t="shared" si="296"/>
        <v>1477856</v>
      </c>
      <c r="K680" s="43">
        <f t="shared" si="296"/>
        <v>397593909.12</v>
      </c>
      <c r="L680" s="43">
        <f t="shared" si="296"/>
        <v>0</v>
      </c>
      <c r="M680" s="43">
        <f t="shared" si="296"/>
        <v>0</v>
      </c>
      <c r="N680" s="8">
        <f>SUM(N499:N499)</f>
        <v>0</v>
      </c>
    </row>
    <row r="681" s="40" customFormat="1" ht="14.25" spans="1:15">
      <c r="A681" s="45" t="s">
        <v>571</v>
      </c>
      <c r="B681" s="45" t="s">
        <v>572</v>
      </c>
      <c r="C681" s="46">
        <f>SUM(D681,G681)</f>
        <v>16890000</v>
      </c>
      <c r="D681" s="47">
        <f>SUM(E681:F681)</f>
        <v>0</v>
      </c>
      <c r="E681" s="47"/>
      <c r="F681" s="47"/>
      <c r="G681" s="46">
        <f>SUM(H681:K681)</f>
        <v>16890000</v>
      </c>
      <c r="H681" s="47"/>
      <c r="I681" s="47"/>
      <c r="J681" s="54"/>
      <c r="K681" s="54">
        <v>16890000</v>
      </c>
      <c r="L681" s="58"/>
      <c r="M681" s="47"/>
      <c r="N681" s="45"/>
      <c r="O681"/>
    </row>
    <row r="682" s="40" customFormat="1" ht="14.25" spans="1:15">
      <c r="A682" s="45" t="s">
        <v>573</v>
      </c>
      <c r="B682" s="45" t="s">
        <v>574</v>
      </c>
      <c r="C682" s="46">
        <f t="shared" ref="C682:C703" si="297">SUM(D682,G682)</f>
        <v>840738</v>
      </c>
      <c r="D682" s="47">
        <f t="shared" ref="D682:D701" si="298">SUM(E682:F682)</f>
        <v>0</v>
      </c>
      <c r="E682" s="47"/>
      <c r="F682" s="47"/>
      <c r="G682" s="46">
        <f>SUM(H682:K682)</f>
        <v>840738</v>
      </c>
      <c r="H682" s="47"/>
      <c r="I682" s="47"/>
      <c r="J682" s="54">
        <v>840738</v>
      </c>
      <c r="K682" s="47"/>
      <c r="L682" s="58"/>
      <c r="M682" s="47"/>
      <c r="N682" s="45"/>
      <c r="O682"/>
    </row>
    <row r="683" s="40" customFormat="1" ht="14.25" spans="1:15">
      <c r="A683" s="45" t="s">
        <v>573</v>
      </c>
      <c r="B683" s="45" t="s">
        <v>575</v>
      </c>
      <c r="C683" s="46">
        <f t="shared" si="297"/>
        <v>48291</v>
      </c>
      <c r="D683" s="47">
        <f t="shared" si="298"/>
        <v>0</v>
      </c>
      <c r="E683" s="47"/>
      <c r="F683" s="47"/>
      <c r="G683" s="46">
        <f t="shared" ref="G683:G703" si="299">SUM(H683:K683)</f>
        <v>48291</v>
      </c>
      <c r="H683" s="47"/>
      <c r="I683" s="47"/>
      <c r="J683" s="54">
        <v>48291</v>
      </c>
      <c r="K683" s="47"/>
      <c r="L683" s="58"/>
      <c r="M683" s="47"/>
      <c r="N683" s="45"/>
      <c r="O683"/>
    </row>
    <row r="684" s="40" customFormat="1" ht="14.25" spans="1:15">
      <c r="A684" s="45"/>
      <c r="B684" s="45" t="s">
        <v>576</v>
      </c>
      <c r="C684" s="46">
        <f t="shared" si="297"/>
        <v>308776</v>
      </c>
      <c r="D684" s="47">
        <f t="shared" si="298"/>
        <v>0</v>
      </c>
      <c r="E684" s="47"/>
      <c r="F684" s="47"/>
      <c r="G684" s="46">
        <f t="shared" si="299"/>
        <v>308776</v>
      </c>
      <c r="H684" s="47"/>
      <c r="I684" s="47"/>
      <c r="J684" s="54">
        <v>308776</v>
      </c>
      <c r="K684" s="47"/>
      <c r="L684" s="58"/>
      <c r="M684" s="47"/>
      <c r="N684" s="45"/>
      <c r="O684"/>
    </row>
    <row r="685" s="40" customFormat="1" ht="14.25" spans="1:15">
      <c r="A685" s="45"/>
      <c r="B685" s="45" t="s">
        <v>577</v>
      </c>
      <c r="C685" s="46">
        <f t="shared" si="297"/>
        <v>188938</v>
      </c>
      <c r="D685" s="47">
        <f t="shared" si="298"/>
        <v>0</v>
      </c>
      <c r="E685" s="47"/>
      <c r="F685" s="47"/>
      <c r="G685" s="46">
        <f t="shared" si="299"/>
        <v>188938</v>
      </c>
      <c r="H685" s="47"/>
      <c r="I685" s="47"/>
      <c r="J685" s="54">
        <v>188938</v>
      </c>
      <c r="K685" s="47"/>
      <c r="L685" s="58"/>
      <c r="M685" s="47"/>
      <c r="N685" s="45"/>
      <c r="O685"/>
    </row>
    <row r="686" spans="1:14">
      <c r="A686" s="13" t="s">
        <v>578</v>
      </c>
      <c r="B686" s="13" t="s">
        <v>579</v>
      </c>
      <c r="C686" s="46">
        <f t="shared" si="297"/>
        <v>184400000</v>
      </c>
      <c r="D686" s="47">
        <f t="shared" si="298"/>
        <v>0</v>
      </c>
      <c r="E686" s="49"/>
      <c r="F686" s="49"/>
      <c r="G686" s="46">
        <f t="shared" si="299"/>
        <v>184400000</v>
      </c>
      <c r="H686" s="49"/>
      <c r="I686" s="49"/>
      <c r="J686" s="49"/>
      <c r="K686" s="49">
        <v>184400000</v>
      </c>
      <c r="L686" s="49"/>
      <c r="M686" s="49"/>
      <c r="N686" s="13"/>
    </row>
    <row r="687" s="40" customFormat="1" spans="1:15">
      <c r="A687" s="45" t="s">
        <v>580</v>
      </c>
      <c r="B687" s="45" t="s">
        <v>581</v>
      </c>
      <c r="C687" s="46">
        <f t="shared" si="297"/>
        <v>10170000</v>
      </c>
      <c r="D687" s="47">
        <f t="shared" si="298"/>
        <v>0</v>
      </c>
      <c r="E687" s="47"/>
      <c r="F687" s="47"/>
      <c r="G687" s="46">
        <f t="shared" si="299"/>
        <v>10170000</v>
      </c>
      <c r="H687" s="47"/>
      <c r="I687" s="47"/>
      <c r="J687" s="47"/>
      <c r="K687" s="47">
        <v>10170000</v>
      </c>
      <c r="L687" s="58"/>
      <c r="M687" s="47"/>
      <c r="N687" s="45"/>
      <c r="O687"/>
    </row>
    <row r="688" ht="14.25" spans="1:14">
      <c r="A688" s="13" t="s">
        <v>582</v>
      </c>
      <c r="B688" s="13" t="s">
        <v>583</v>
      </c>
      <c r="C688" s="46">
        <f t="shared" si="297"/>
        <v>7600000</v>
      </c>
      <c r="D688" s="47">
        <f t="shared" si="298"/>
        <v>0</v>
      </c>
      <c r="E688" s="49"/>
      <c r="F688" s="49"/>
      <c r="G688" s="46">
        <f t="shared" si="299"/>
        <v>7600000</v>
      </c>
      <c r="H688" s="49"/>
      <c r="I688" s="49"/>
      <c r="J688" s="77"/>
      <c r="K688" s="77">
        <v>7600000</v>
      </c>
      <c r="L688" s="59"/>
      <c r="M688" s="49"/>
      <c r="N688" s="13"/>
    </row>
    <row r="689" s="40" customFormat="1" ht="14.25" spans="1:15">
      <c r="A689" s="45" t="s">
        <v>573</v>
      </c>
      <c r="B689" s="45" t="s">
        <v>584</v>
      </c>
      <c r="C689" s="46">
        <f t="shared" si="297"/>
        <v>91113</v>
      </c>
      <c r="D689" s="47">
        <f t="shared" si="298"/>
        <v>0</v>
      </c>
      <c r="E689" s="47"/>
      <c r="F689" s="47"/>
      <c r="G689" s="46">
        <f t="shared" si="299"/>
        <v>91113</v>
      </c>
      <c r="H689" s="47"/>
      <c r="I689" s="47"/>
      <c r="J689" s="54">
        <v>91113</v>
      </c>
      <c r="K689" s="47"/>
      <c r="L689" s="58"/>
      <c r="M689" s="47"/>
      <c r="N689" s="45"/>
      <c r="O689"/>
    </row>
    <row r="690" s="40" customFormat="1" ht="14.25" spans="1:15">
      <c r="A690" s="45" t="s">
        <v>578</v>
      </c>
      <c r="B690" s="45" t="s">
        <v>585</v>
      </c>
      <c r="C690" s="46">
        <f t="shared" si="297"/>
        <v>360000</v>
      </c>
      <c r="D690" s="47">
        <f t="shared" si="298"/>
        <v>0</v>
      </c>
      <c r="E690" s="47"/>
      <c r="F690" s="47"/>
      <c r="G690" s="46">
        <f t="shared" si="299"/>
        <v>360000</v>
      </c>
      <c r="H690" s="47"/>
      <c r="I690" s="47"/>
      <c r="J690" s="54"/>
      <c r="K690" s="54">
        <v>360000</v>
      </c>
      <c r="L690" s="58"/>
      <c r="M690" s="47"/>
      <c r="N690" s="45"/>
      <c r="O690"/>
    </row>
    <row r="691" ht="14.25" spans="1:14">
      <c r="A691" s="13" t="s">
        <v>264</v>
      </c>
      <c r="B691" s="13" t="s">
        <v>586</v>
      </c>
      <c r="C691" s="46">
        <f t="shared" si="297"/>
        <v>3000000</v>
      </c>
      <c r="D691" s="47">
        <f t="shared" si="298"/>
        <v>0</v>
      </c>
      <c r="E691" s="49"/>
      <c r="F691" s="49"/>
      <c r="G691" s="46">
        <f t="shared" si="299"/>
        <v>3000000</v>
      </c>
      <c r="H691" s="49"/>
      <c r="I691" s="49"/>
      <c r="J691" s="77"/>
      <c r="K691" s="77">
        <v>3000000</v>
      </c>
      <c r="L691" s="59"/>
      <c r="M691" s="49"/>
      <c r="N691" s="13"/>
    </row>
    <row r="692" ht="14.25" spans="1:14">
      <c r="A692" s="13" t="s">
        <v>578</v>
      </c>
      <c r="B692" s="13" t="s">
        <v>587</v>
      </c>
      <c r="C692" s="46">
        <f t="shared" si="297"/>
        <v>7000000</v>
      </c>
      <c r="D692" s="47">
        <f t="shared" si="298"/>
        <v>0</v>
      </c>
      <c r="E692" s="49"/>
      <c r="F692" s="49"/>
      <c r="G692" s="46">
        <f t="shared" si="299"/>
        <v>7000000</v>
      </c>
      <c r="H692" s="49"/>
      <c r="I692" s="49"/>
      <c r="J692" s="77"/>
      <c r="K692" s="77">
        <v>7000000</v>
      </c>
      <c r="L692" s="59"/>
      <c r="M692" s="49"/>
      <c r="N692" s="13"/>
    </row>
    <row r="693" s="40" customFormat="1" ht="14.25" spans="1:15">
      <c r="A693" s="45" t="s">
        <v>578</v>
      </c>
      <c r="B693" s="45" t="s">
        <v>588</v>
      </c>
      <c r="C693" s="46">
        <f t="shared" si="297"/>
        <v>3000000</v>
      </c>
      <c r="D693" s="47">
        <f t="shared" si="298"/>
        <v>0</v>
      </c>
      <c r="E693" s="47"/>
      <c r="F693" s="47"/>
      <c r="G693" s="46">
        <f t="shared" si="299"/>
        <v>3000000</v>
      </c>
      <c r="H693" s="47"/>
      <c r="I693" s="47"/>
      <c r="J693" s="54"/>
      <c r="K693" s="54">
        <v>3000000</v>
      </c>
      <c r="L693" s="58"/>
      <c r="M693" s="47"/>
      <c r="N693" s="45"/>
      <c r="O693"/>
    </row>
    <row r="694" spans="1:14">
      <c r="A694" s="13" t="s">
        <v>589</v>
      </c>
      <c r="B694" s="13" t="s">
        <v>590</v>
      </c>
      <c r="C694" s="46">
        <f t="shared" si="297"/>
        <v>5500000</v>
      </c>
      <c r="D694" s="47">
        <f t="shared" si="298"/>
        <v>0</v>
      </c>
      <c r="E694" s="49"/>
      <c r="F694" s="49"/>
      <c r="G694" s="46">
        <f t="shared" si="299"/>
        <v>5500000</v>
      </c>
      <c r="H694" s="49"/>
      <c r="I694" s="49"/>
      <c r="J694" s="49"/>
      <c r="K694" s="49">
        <v>5500000</v>
      </c>
      <c r="L694" s="59"/>
      <c r="M694" s="49"/>
      <c r="N694" s="13"/>
    </row>
    <row r="695" spans="1:14">
      <c r="A695" s="13" t="s">
        <v>591</v>
      </c>
      <c r="B695" s="13" t="s">
        <v>592</v>
      </c>
      <c r="C695" s="46">
        <f t="shared" si="297"/>
        <v>0</v>
      </c>
      <c r="D695" s="47">
        <f t="shared" si="298"/>
        <v>0</v>
      </c>
      <c r="E695" s="49"/>
      <c r="F695" s="49"/>
      <c r="G695" s="46">
        <f t="shared" si="299"/>
        <v>0</v>
      </c>
      <c r="H695" s="49"/>
      <c r="I695" s="49"/>
      <c r="J695" s="49"/>
      <c r="K695" s="49"/>
      <c r="L695" s="59"/>
      <c r="M695" s="49"/>
      <c r="N695" s="13"/>
    </row>
    <row r="696" s="40" customFormat="1" ht="27" spans="1:15">
      <c r="A696" s="45" t="s">
        <v>593</v>
      </c>
      <c r="B696" s="45" t="s">
        <v>594</v>
      </c>
      <c r="C696" s="46">
        <f t="shared" si="297"/>
        <v>19851195</v>
      </c>
      <c r="D696" s="47">
        <f t="shared" si="298"/>
        <v>0</v>
      </c>
      <c r="E696" s="47"/>
      <c r="F696" s="47"/>
      <c r="G696" s="46">
        <f t="shared" si="299"/>
        <v>19851195</v>
      </c>
      <c r="H696" s="47"/>
      <c r="I696" s="47"/>
      <c r="J696" s="54"/>
      <c r="K696" s="54">
        <v>19851195</v>
      </c>
      <c r="L696" s="58"/>
      <c r="M696" s="47"/>
      <c r="N696" s="45"/>
      <c r="O696"/>
    </row>
    <row r="697" ht="14.25" spans="1:14">
      <c r="A697" s="13" t="s">
        <v>595</v>
      </c>
      <c r="B697" s="13" t="s">
        <v>596</v>
      </c>
      <c r="C697" s="48">
        <f t="shared" si="297"/>
        <v>3000000</v>
      </c>
      <c r="D697" s="49">
        <f t="shared" si="298"/>
        <v>0</v>
      </c>
      <c r="E697" s="49"/>
      <c r="F697" s="49"/>
      <c r="G697" s="48">
        <f t="shared" si="299"/>
        <v>3000000</v>
      </c>
      <c r="H697" s="49"/>
      <c r="I697" s="49"/>
      <c r="J697" s="77"/>
      <c r="K697" s="77">
        <v>3000000</v>
      </c>
      <c r="L697" s="59"/>
      <c r="M697" s="49"/>
      <c r="N697" s="13"/>
    </row>
    <row r="698" ht="14.25" spans="1:14">
      <c r="A698" s="13"/>
      <c r="B698" s="77" t="s">
        <v>597</v>
      </c>
      <c r="C698" s="48">
        <f t="shared" si="297"/>
        <v>15222338.12</v>
      </c>
      <c r="D698" s="49">
        <f t="shared" si="298"/>
        <v>0</v>
      </c>
      <c r="E698" s="49"/>
      <c r="F698" s="49"/>
      <c r="G698" s="48">
        <f t="shared" si="299"/>
        <v>15222338.12</v>
      </c>
      <c r="H698" s="49"/>
      <c r="I698" s="49"/>
      <c r="J698" s="77"/>
      <c r="K698" s="59">
        <v>15222338.12</v>
      </c>
      <c r="L698" s="59"/>
      <c r="M698" s="49"/>
      <c r="N698" s="13"/>
    </row>
    <row r="699" ht="14.25" spans="1:14">
      <c r="A699" s="13"/>
      <c r="B699" s="77" t="s">
        <v>598</v>
      </c>
      <c r="C699" s="48">
        <f t="shared" si="297"/>
        <v>21620000</v>
      </c>
      <c r="D699" s="49">
        <f t="shared" si="298"/>
        <v>0</v>
      </c>
      <c r="E699" s="49"/>
      <c r="F699" s="49"/>
      <c r="G699" s="48">
        <f t="shared" si="299"/>
        <v>21620000</v>
      </c>
      <c r="H699" s="49"/>
      <c r="I699" s="49"/>
      <c r="J699" s="77"/>
      <c r="K699" s="59">
        <v>21620000</v>
      </c>
      <c r="L699" s="59"/>
      <c r="M699" s="49"/>
      <c r="N699" s="13"/>
    </row>
    <row r="700" ht="14.25" spans="1:14">
      <c r="A700" s="13"/>
      <c r="B700" s="77" t="s">
        <v>599</v>
      </c>
      <c r="C700" s="48">
        <f t="shared" si="297"/>
        <v>1160000</v>
      </c>
      <c r="D700" s="49">
        <f t="shared" si="298"/>
        <v>0</v>
      </c>
      <c r="E700" s="49"/>
      <c r="F700" s="49"/>
      <c r="G700" s="48">
        <f t="shared" si="299"/>
        <v>1160000</v>
      </c>
      <c r="H700" s="49"/>
      <c r="I700" s="49"/>
      <c r="J700" s="77"/>
      <c r="K700" s="77">
        <v>1160000</v>
      </c>
      <c r="L700" s="59"/>
      <c r="M700" s="49"/>
      <c r="N700" s="13"/>
    </row>
    <row r="701" ht="14.25" spans="1:14">
      <c r="A701" s="13"/>
      <c r="B701" s="77" t="s">
        <v>600</v>
      </c>
      <c r="C701" s="48">
        <f t="shared" si="297"/>
        <v>60851630</v>
      </c>
      <c r="D701" s="49">
        <f t="shared" si="298"/>
        <v>0</v>
      </c>
      <c r="E701" s="49"/>
      <c r="F701" s="49"/>
      <c r="G701" s="48">
        <f t="shared" si="299"/>
        <v>60851630</v>
      </c>
      <c r="H701" s="49"/>
      <c r="I701" s="49"/>
      <c r="J701" s="77"/>
      <c r="K701" s="77">
        <v>60851630</v>
      </c>
      <c r="L701" s="59"/>
      <c r="M701" s="49"/>
      <c r="N701" s="13"/>
    </row>
    <row r="702" ht="14.25" spans="1:14">
      <c r="A702" s="13"/>
      <c r="B702" s="94" t="s">
        <v>601</v>
      </c>
      <c r="C702" s="48">
        <f t="shared" si="297"/>
        <v>1800000</v>
      </c>
      <c r="D702" s="49">
        <f t="shared" ref="D702:D712" si="300">SUM(E702:F702)</f>
        <v>0</v>
      </c>
      <c r="E702" s="49"/>
      <c r="F702" s="49"/>
      <c r="G702" s="48">
        <f t="shared" si="299"/>
        <v>1800000</v>
      </c>
      <c r="H702" s="49"/>
      <c r="I702" s="49"/>
      <c r="J702" s="77"/>
      <c r="K702" s="77">
        <v>1800000</v>
      </c>
      <c r="L702" s="59"/>
      <c r="M702" s="49"/>
      <c r="N702" s="13"/>
    </row>
    <row r="703" ht="14.25" spans="1:14">
      <c r="A703" s="13"/>
      <c r="B703" s="77" t="s">
        <v>602</v>
      </c>
      <c r="C703" s="48">
        <f t="shared" si="297"/>
        <v>1487605</v>
      </c>
      <c r="D703" s="49">
        <f t="shared" si="300"/>
        <v>0</v>
      </c>
      <c r="E703" s="49"/>
      <c r="F703" s="49"/>
      <c r="G703" s="48">
        <f t="shared" si="299"/>
        <v>1487605</v>
      </c>
      <c r="H703" s="49"/>
      <c r="I703" s="49"/>
      <c r="J703" s="77"/>
      <c r="K703" s="77">
        <v>1487605</v>
      </c>
      <c r="L703" s="59"/>
      <c r="M703" s="49"/>
      <c r="N703" s="13"/>
    </row>
    <row r="704" ht="14.25" spans="1:14">
      <c r="A704" s="13"/>
      <c r="B704" s="77" t="s">
        <v>603</v>
      </c>
      <c r="C704" s="48">
        <f t="shared" ref="C704:C714" si="301">SUM(D704,G704)</f>
        <v>3700000</v>
      </c>
      <c r="D704" s="49">
        <f t="shared" si="300"/>
        <v>0</v>
      </c>
      <c r="E704" s="49"/>
      <c r="F704" s="49"/>
      <c r="G704" s="48">
        <f t="shared" ref="G704:G714" si="302">SUM(H704:K704)</f>
        <v>3700000</v>
      </c>
      <c r="H704" s="49"/>
      <c r="I704" s="49"/>
      <c r="J704" s="77"/>
      <c r="K704" s="77">
        <v>3700000</v>
      </c>
      <c r="L704" s="59"/>
      <c r="M704" s="49"/>
      <c r="N704" s="13"/>
    </row>
    <row r="705" ht="14.25" spans="1:14">
      <c r="A705" s="13"/>
      <c r="B705" s="77" t="s">
        <v>604</v>
      </c>
      <c r="C705" s="48">
        <f t="shared" si="301"/>
        <v>636620</v>
      </c>
      <c r="D705" s="49">
        <f t="shared" si="300"/>
        <v>0</v>
      </c>
      <c r="E705" s="49"/>
      <c r="F705" s="49"/>
      <c r="G705" s="48">
        <f t="shared" si="302"/>
        <v>636620</v>
      </c>
      <c r="H705" s="49"/>
      <c r="I705" s="49"/>
      <c r="J705" s="77"/>
      <c r="K705" s="77">
        <v>636620</v>
      </c>
      <c r="L705" s="59"/>
      <c r="M705" s="49"/>
      <c r="N705" s="13"/>
    </row>
    <row r="706" ht="14.25" spans="1:14">
      <c r="A706" s="13"/>
      <c r="B706" s="77" t="s">
        <v>605</v>
      </c>
      <c r="C706" s="48">
        <f t="shared" si="301"/>
        <v>2203000</v>
      </c>
      <c r="D706" s="49">
        <f t="shared" si="300"/>
        <v>0</v>
      </c>
      <c r="E706" s="49"/>
      <c r="F706" s="49"/>
      <c r="G706" s="48">
        <f t="shared" si="302"/>
        <v>2203000</v>
      </c>
      <c r="H706" s="49"/>
      <c r="I706" s="49"/>
      <c r="J706" s="77"/>
      <c r="K706" s="77">
        <v>2203000</v>
      </c>
      <c r="L706" s="59"/>
      <c r="M706" s="49"/>
      <c r="N706" s="13"/>
    </row>
    <row r="707" ht="14.25" spans="1:14">
      <c r="A707" s="13"/>
      <c r="B707" s="77" t="s">
        <v>606</v>
      </c>
      <c r="C707" s="48">
        <f t="shared" si="301"/>
        <v>1100000</v>
      </c>
      <c r="D707" s="49">
        <f t="shared" si="300"/>
        <v>0</v>
      </c>
      <c r="E707" s="49"/>
      <c r="F707" s="49"/>
      <c r="G707" s="48">
        <f t="shared" si="302"/>
        <v>1100000</v>
      </c>
      <c r="H707" s="49"/>
      <c r="I707" s="49"/>
      <c r="J707" s="77"/>
      <c r="K707" s="77">
        <v>1100000</v>
      </c>
      <c r="L707" s="59"/>
      <c r="M707" s="49"/>
      <c r="N707" s="13"/>
    </row>
    <row r="708" ht="14.25" spans="1:14">
      <c r="A708" s="13"/>
      <c r="B708" s="77" t="s">
        <v>607</v>
      </c>
      <c r="C708" s="48">
        <f t="shared" si="301"/>
        <v>26087761</v>
      </c>
      <c r="D708" s="49">
        <f t="shared" si="300"/>
        <v>0</v>
      </c>
      <c r="E708" s="49"/>
      <c r="F708" s="49"/>
      <c r="G708" s="48">
        <f t="shared" si="302"/>
        <v>26087761</v>
      </c>
      <c r="H708" s="49"/>
      <c r="I708" s="49"/>
      <c r="J708" s="77"/>
      <c r="K708" s="77">
        <v>26087761</v>
      </c>
      <c r="L708" s="59"/>
      <c r="M708" s="49"/>
      <c r="N708" s="13"/>
    </row>
    <row r="709" ht="14.25" spans="1:14">
      <c r="A709" s="13"/>
      <c r="B709" s="77" t="s">
        <v>608</v>
      </c>
      <c r="C709" s="48">
        <f t="shared" si="301"/>
        <v>910560</v>
      </c>
      <c r="D709" s="49">
        <f t="shared" si="300"/>
        <v>0</v>
      </c>
      <c r="E709" s="49"/>
      <c r="F709" s="49"/>
      <c r="G709" s="48">
        <f t="shared" si="302"/>
        <v>910560</v>
      </c>
      <c r="H709" s="49"/>
      <c r="I709" s="49"/>
      <c r="J709" s="77"/>
      <c r="K709" s="77">
        <v>910560</v>
      </c>
      <c r="L709" s="59"/>
      <c r="M709" s="49"/>
      <c r="N709" s="13"/>
    </row>
    <row r="710" ht="14.25" spans="1:14">
      <c r="A710" s="13"/>
      <c r="B710" s="13" t="s">
        <v>609</v>
      </c>
      <c r="C710" s="48">
        <f t="shared" si="301"/>
        <v>43200</v>
      </c>
      <c r="D710" s="49">
        <f t="shared" si="300"/>
        <v>0</v>
      </c>
      <c r="E710" s="49"/>
      <c r="F710" s="49"/>
      <c r="G710" s="48">
        <f t="shared" si="302"/>
        <v>43200</v>
      </c>
      <c r="H710" s="49"/>
      <c r="I710" s="49"/>
      <c r="J710" s="77"/>
      <c r="K710" s="77">
        <v>43200</v>
      </c>
      <c r="L710" s="59"/>
      <c r="M710" s="49"/>
      <c r="N710" s="13"/>
    </row>
    <row r="711" ht="14.25" spans="1:14">
      <c r="A711" s="13"/>
      <c r="B711" s="13" t="s">
        <v>610</v>
      </c>
      <c r="C711" s="48">
        <f t="shared" si="301"/>
        <v>6070000</v>
      </c>
      <c r="D711" s="49">
        <f t="shared" si="300"/>
        <v>6070000</v>
      </c>
      <c r="E711" s="49">
        <v>6070000</v>
      </c>
      <c r="F711" s="49"/>
      <c r="G711" s="48">
        <f t="shared" si="302"/>
        <v>0</v>
      </c>
      <c r="H711" s="49"/>
      <c r="I711" s="49"/>
      <c r="J711" s="77"/>
      <c r="K711" s="77"/>
      <c r="L711" s="59"/>
      <c r="M711" s="49"/>
      <c r="N711" s="13"/>
    </row>
    <row r="712" spans="1:14">
      <c r="A712" s="13" t="s">
        <v>578</v>
      </c>
      <c r="B712" s="13" t="s">
        <v>611</v>
      </c>
      <c r="C712" s="48">
        <f t="shared" si="301"/>
        <v>46370000</v>
      </c>
      <c r="D712" s="49">
        <f t="shared" si="300"/>
        <v>46370000</v>
      </c>
      <c r="E712" s="49">
        <v>46370000</v>
      </c>
      <c r="F712" s="49"/>
      <c r="G712" s="48">
        <f t="shared" si="302"/>
        <v>0</v>
      </c>
      <c r="H712" s="49"/>
      <c r="I712" s="49"/>
      <c r="J712" s="49"/>
      <c r="K712" s="49"/>
      <c r="L712" s="59"/>
      <c r="M712" s="49"/>
      <c r="N712" s="13"/>
    </row>
    <row r="713" ht="14.25" spans="1:14">
      <c r="A713" s="12"/>
      <c r="B713" s="12" t="s">
        <v>612</v>
      </c>
      <c r="C713" s="42">
        <f t="shared" si="301"/>
        <v>545590000</v>
      </c>
      <c r="D713" s="43"/>
      <c r="E713" s="43"/>
      <c r="F713" s="43"/>
      <c r="G713" s="42">
        <f t="shared" si="302"/>
        <v>545590000</v>
      </c>
      <c r="H713" s="43"/>
      <c r="I713" s="43"/>
      <c r="J713" s="43"/>
      <c r="K713" s="95">
        <v>545590000</v>
      </c>
      <c r="L713" s="8"/>
      <c r="M713" s="43"/>
      <c r="N713" s="12"/>
    </row>
    <row r="714" ht="14.25" spans="1:14">
      <c r="A714" s="12"/>
      <c r="B714" s="12" t="s">
        <v>613</v>
      </c>
      <c r="C714" s="42">
        <f t="shared" si="301"/>
        <v>248070000</v>
      </c>
      <c r="D714" s="43"/>
      <c r="E714" s="43"/>
      <c r="F714" s="43"/>
      <c r="G714" s="42">
        <f t="shared" si="302"/>
        <v>248070000</v>
      </c>
      <c r="H714" s="43"/>
      <c r="I714" s="43"/>
      <c r="J714" s="43"/>
      <c r="K714" s="95">
        <v>248070000</v>
      </c>
      <c r="L714" s="8"/>
      <c r="M714" s="43"/>
      <c r="N714" s="12"/>
    </row>
  </sheetData>
  <autoFilter ref="A5:XFD714">
    <extLst/>
  </autoFilter>
  <mergeCells count="9">
    <mergeCell ref="A1:N1"/>
    <mergeCell ref="L3:M3"/>
    <mergeCell ref="A3:A4"/>
    <mergeCell ref="B3:B4"/>
    <mergeCell ref="C3:C4"/>
    <mergeCell ref="E3:E4"/>
    <mergeCell ref="F3:F4"/>
    <mergeCell ref="G3:G4"/>
    <mergeCell ref="N3:N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98"/>
  <sheetViews>
    <sheetView tabSelected="1" workbookViewId="0">
      <pane xSplit="2" ySplit="5" topLeftCell="C530" activePane="bottomRight" state="frozen"/>
      <selection/>
      <selection pane="topRight"/>
      <selection pane="bottomLeft"/>
      <selection pane="bottomRight" activeCell="Q539" sqref="Q539"/>
    </sheetView>
  </sheetViews>
  <sheetFormatPr defaultColWidth="9" defaultRowHeight="13.5"/>
  <cols>
    <col min="1" max="1" width="27.375" style="1" customWidth="1"/>
    <col min="2" max="2" width="37.5" style="1" customWidth="1"/>
    <col min="3" max="3" width="16.625" style="1" customWidth="1"/>
    <col min="4" max="4" width="16.625" style="1" hidden="1" customWidth="1"/>
    <col min="5" max="5" width="16.625" style="1" customWidth="1"/>
    <col min="6" max="6" width="15.375" style="1" customWidth="1"/>
    <col min="7" max="7" width="21.125" style="1" customWidth="1"/>
    <col min="8" max="9" width="19.125" style="1" hidden="1" customWidth="1"/>
    <col min="10" max="10" width="17.25" style="1" hidden="1" customWidth="1"/>
    <col min="11" max="11" width="16.625" style="1" hidden="1" customWidth="1"/>
    <col min="12" max="12" width="14.125" style="1" customWidth="1"/>
    <col min="13" max="13" width="18.125" style="1" customWidth="1"/>
    <col min="14" max="14" width="16.125" style="1" customWidth="1"/>
    <col min="15" max="15" width="10.375" style="1" customWidth="1"/>
    <col min="16" max="16" width="17.125" style="1" customWidth="1"/>
    <col min="17" max="17" width="11.5" style="1" customWidth="1"/>
    <col min="18" max="18" width="12.625" style="1" customWidth="1"/>
    <col min="19" max="20" width="11.5" style="1" customWidth="1"/>
    <col min="21" max="16384" width="9" style="1"/>
  </cols>
  <sheetData>
    <row r="1" ht="28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9:14">
      <c r="I2" s="1">
        <f>G5-H5-I5-J5-K5</f>
        <v>0</v>
      </c>
      <c r="N2" s="20" t="s">
        <v>614</v>
      </c>
    </row>
    <row r="3" ht="25" customHeight="1" spans="1:14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7"/>
      <c r="I3" s="7"/>
      <c r="J3" s="7"/>
      <c r="K3" s="7"/>
      <c r="L3" s="21" t="s">
        <v>8</v>
      </c>
      <c r="M3" s="22"/>
      <c r="N3" s="5" t="s">
        <v>9</v>
      </c>
    </row>
    <row r="4" ht="25" customHeight="1" spans="1:14">
      <c r="A4" s="5"/>
      <c r="B4" s="5"/>
      <c r="C4" s="5"/>
      <c r="D4" s="5" t="s">
        <v>10</v>
      </c>
      <c r="E4" s="5"/>
      <c r="F4" s="5"/>
      <c r="G4" s="5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/>
    </row>
    <row r="5" s="1" customFormat="1" ht="28" customHeight="1" spans="1:14">
      <c r="A5" s="8"/>
      <c r="B5" s="9" t="s">
        <v>17</v>
      </c>
      <c r="C5" s="10">
        <f>SUM(D5,G5)</f>
        <v>2515849062.54</v>
      </c>
      <c r="D5" s="10">
        <f t="shared" ref="D5:D30" si="0">SUM(E5:F5)</f>
        <v>1021040857.18</v>
      </c>
      <c r="E5" s="10">
        <f>SUM(E6,E16,E23,E32,E34,E36,E41,E46,E53,E61,E68,E74,E80,E84,E93,E99,E103,E111,E115,E119,E124,E128,E132,E141,E145,E150,E154,E158,E163,E174,E185,E187,E191,E197,E199,E201,E203,E207,E211,E215,E238,E241,E243,E245,E247,E249,E251,E253,E255,E257,E259,E261,E263,E265,E267,E269,E271,E273,E275,E277,E279,E281,E283,E285,E287,E289,E291,E293,E295,E297,E309,E328,E332,E336,E313,E338,E345,E349,E355,E366,E370,E375,E379,E392,E396,E402,E406,E410,E413,E417,E433,E437,E443,E446,E448,E450,E452,E454,E456,E458,E460,E462,E464,E466,E468,E470,E473,E480,E482,E486,E499,E506,E521,E525,E535,E543,E553,E557,E563,E568,E573,E579,E583,E588,E595,E599,E603,E608,E614,E619,E624,E629,E634,E639,E644,E649,E654,E659,E664,E390,E315,E319,E362,E12,E539)</f>
        <v>970985312.78</v>
      </c>
      <c r="F5" s="10">
        <f>SUM(F6,F16,F23,F32,F34,F36,F41,F46,F53,F61,F68,F74,F80,F84,F93,F99,F103,F111,F115,F119,F124,F128,F132,F141,F145,F150,F154,F158,F163,F174,F185,F187,F191,F197,F199,F201,F203,F207,F211,F215,F238,F241,F243,F245,F247,F249,F251,F253,F255,F257,F259,F261,F263,F265,F267,F269,F271,F273,F275,F277,F279,F281,F283,F285,F287,F289,F291,F293,F295,F297,F309,F328,F332,F336,F313,F338,F345,F349,F355,F366,F370,F375,F379,F392,F396,F402,F406,F410,F413,F417,F433,F437,F443,F446,F448,F450,F452,F454,F456,F458,F460,F462,F464,F466,F468,F470,F473,F480,F482,F486,F499,F506,F521,F525,F535,F543,F553,F557,F563,F568,F573,F579,F583,F588,F595,F599,F603,F608,F614,F619,F624,F629,F634,F639,F644,F649,F654,F659,F664,F315,F319,F539,F362,F12)</f>
        <v>50055544.4</v>
      </c>
      <c r="G5" s="11">
        <f>SUM(G6,G12,G16,G23,G34,G36,G41,G46,G53,G61,G68,G74,G80,G84,G93,G99,G103,G111,G115,G119,G124,G128,G132,G141,G145,G150,G154,G158,G163,G174,G185,G187,G191,G197,G199,G201,G203,G207,G211,G215,G238,G297,G315,G309,G319,G338,G345,G349,G355,G362,G366,G370,G375,G379,G392,G396,G402,G406,G410,G413,G417,G433,G437,G443,G473,G482,G486,G499,G506,G521,G525,G535,G539,G543,G553,G557,G563,G568,G573,G579,G583,G588,G595,G599,G603,G608,G614,G619,G624,G629,G634,G639,G644,G649,G654,G659,G664,G696,G697,G698)</f>
        <v>1494808205.36</v>
      </c>
      <c r="H5" s="11">
        <f t="shared" ref="G5:L5" si="1">SUM(H6,H12,H16,H23,H34,H36,H41,H46,H53,H61,H68,H74,H80,H84,H93,H99,H103,H111,H115,H119,H124,H128,H132,H141,H145,H150,H154,H158,H163,H174,H185,H187,H191,H197,H199,H201,H203,H207,H211,H215,H238,H297,H315,H309,H319,H338,H345,H349,H355,H362,H366,H370,H375,H379,H392,H396,H402,H406,H410,H413,H417,H433,H437,H443,H473,H482,H486,H499,H506,H521,H525,H535,H539,H543,H553,H557,H563,H568,H573,H579,H583,H588,H595,H599,H603,H608,H614,H619,H624,H629,H634,H639,H644,H649,H654,H659,H664,H696,H697,H698)</f>
        <v>28175499.24</v>
      </c>
      <c r="I5" s="11">
        <f t="shared" si="1"/>
        <v>27990952</v>
      </c>
      <c r="J5" s="11">
        <f t="shared" si="1"/>
        <v>160424794</v>
      </c>
      <c r="K5" s="11">
        <f t="shared" si="1"/>
        <v>1278216960.12</v>
      </c>
      <c r="L5" s="23">
        <f t="shared" si="1"/>
        <v>2390000</v>
      </c>
      <c r="M5" s="23">
        <f>SUM(M6,M12,M16,M23,M34,M36,M41,M46,M53,M61,M68,M74,M80,M84,M93,M99,M103,M111,M115,M119,M124,M128,M132,M141,M145,M150,M154,M158,M163,M174,M185,M187,M191,M197,M199,M201,M203,M207,M211,M215,M238,M297,M315,M309,M319,M338,M345,M349,M355,M362,M366,M370,M375,M379,M392,M396,M402,M406,M410,M413,M417,M433,M437,M443,M473,M482,M486,M499,M506,M521,M525,M535,M539,M543,M553,M557,M563,M568,M573,M579,M583,M588,M595,M599,M603,M608,M614,M619,M624,M629,M634,M639,M644,M649,M654,M659,M664,M696,M697,M698,M313)</f>
        <v>235451809.14</v>
      </c>
      <c r="N5" s="12"/>
    </row>
    <row r="6" s="1" customFormat="1" ht="28" customHeight="1" spans="1:14">
      <c r="A6" s="12"/>
      <c r="B6" s="12" t="s">
        <v>18</v>
      </c>
      <c r="C6" s="10">
        <f t="shared" ref="C5:C34" si="2">SUM(D6,G6)</f>
        <v>3907821.86</v>
      </c>
      <c r="D6" s="10">
        <f t="shared" si="0"/>
        <v>3907821.86</v>
      </c>
      <c r="E6" s="10">
        <f>SUM(E7:E11)</f>
        <v>3301821.86</v>
      </c>
      <c r="F6" s="10">
        <f>SUM(F7:F11)</f>
        <v>606000</v>
      </c>
      <c r="G6" s="10">
        <f t="shared" ref="E6:M6" si="3">SUM(G7:G11)</f>
        <v>0</v>
      </c>
      <c r="H6" s="10">
        <f t="shared" si="3"/>
        <v>0</v>
      </c>
      <c r="I6" s="10">
        <f t="shared" si="3"/>
        <v>0</v>
      </c>
      <c r="J6" s="10">
        <f t="shared" si="3"/>
        <v>0</v>
      </c>
      <c r="K6" s="10">
        <f t="shared" si="3"/>
        <v>0</v>
      </c>
      <c r="L6" s="10">
        <f t="shared" si="3"/>
        <v>0</v>
      </c>
      <c r="M6" s="10">
        <f t="shared" si="3"/>
        <v>191000</v>
      </c>
      <c r="N6" s="12"/>
    </row>
    <row r="7" s="1" customFormat="1" ht="28" customHeight="1" spans="1:16">
      <c r="A7" s="13" t="s">
        <v>19</v>
      </c>
      <c r="B7" s="13" t="s">
        <v>20</v>
      </c>
      <c r="C7" s="14">
        <f t="shared" si="2"/>
        <v>96000</v>
      </c>
      <c r="D7" s="14">
        <f t="shared" si="0"/>
        <v>96000</v>
      </c>
      <c r="E7" s="14"/>
      <c r="F7" s="14">
        <v>96000</v>
      </c>
      <c r="G7" s="14">
        <f t="shared" ref="G7:G11" si="4">SUM(H7:K7)</f>
        <v>0</v>
      </c>
      <c r="H7" s="14"/>
      <c r="I7" s="14"/>
      <c r="J7" s="14"/>
      <c r="K7" s="14"/>
      <c r="L7" s="14"/>
      <c r="M7" s="14">
        <v>96000</v>
      </c>
      <c r="N7" s="13"/>
      <c r="P7" s="24"/>
    </row>
    <row r="8" s="1" customFormat="1" ht="28" customHeight="1" spans="1:14">
      <c r="A8" s="13" t="s">
        <v>19</v>
      </c>
      <c r="B8" s="13" t="s">
        <v>21</v>
      </c>
      <c r="C8" s="14">
        <f t="shared" si="2"/>
        <v>30000</v>
      </c>
      <c r="D8" s="14">
        <f t="shared" si="0"/>
        <v>30000</v>
      </c>
      <c r="E8" s="14"/>
      <c r="F8" s="14">
        <v>30000</v>
      </c>
      <c r="G8" s="14">
        <f t="shared" si="4"/>
        <v>0</v>
      </c>
      <c r="H8" s="14"/>
      <c r="I8" s="14"/>
      <c r="J8" s="14"/>
      <c r="K8" s="14"/>
      <c r="L8" s="14"/>
      <c r="M8" s="14"/>
      <c r="N8" s="13"/>
    </row>
    <row r="9" s="1" customFormat="1" ht="28" customHeight="1" spans="1:14">
      <c r="A9" s="13" t="s">
        <v>19</v>
      </c>
      <c r="B9" s="13" t="s">
        <v>22</v>
      </c>
      <c r="C9" s="14">
        <f t="shared" si="2"/>
        <v>400000</v>
      </c>
      <c r="D9" s="14">
        <f t="shared" si="0"/>
        <v>400000</v>
      </c>
      <c r="E9" s="14"/>
      <c r="F9" s="14">
        <v>400000</v>
      </c>
      <c r="G9" s="14">
        <f t="shared" si="4"/>
        <v>0</v>
      </c>
      <c r="H9" s="14"/>
      <c r="I9" s="14"/>
      <c r="J9" s="14"/>
      <c r="K9" s="14"/>
      <c r="L9" s="14"/>
      <c r="M9" s="14">
        <v>65000</v>
      </c>
      <c r="N9" s="13"/>
    </row>
    <row r="10" s="1" customFormat="1" ht="28" customHeight="1" spans="1:14">
      <c r="A10" s="13" t="s">
        <v>23</v>
      </c>
      <c r="B10" s="13" t="s">
        <v>24</v>
      </c>
      <c r="C10" s="14">
        <f t="shared" si="2"/>
        <v>80000</v>
      </c>
      <c r="D10" s="14">
        <f t="shared" si="0"/>
        <v>80000</v>
      </c>
      <c r="E10" s="14"/>
      <c r="F10" s="14">
        <v>80000</v>
      </c>
      <c r="G10" s="14">
        <f t="shared" si="4"/>
        <v>0</v>
      </c>
      <c r="H10" s="14"/>
      <c r="I10" s="14"/>
      <c r="J10" s="14"/>
      <c r="K10" s="14"/>
      <c r="L10" s="14"/>
      <c r="M10" s="14">
        <v>30000</v>
      </c>
      <c r="N10" s="13"/>
    </row>
    <row r="11" s="1" customFormat="1" ht="28" customHeight="1" spans="1:14">
      <c r="A11" s="13" t="s">
        <v>23</v>
      </c>
      <c r="B11" s="13" t="s">
        <v>615</v>
      </c>
      <c r="C11" s="14">
        <f t="shared" si="2"/>
        <v>3301821.86</v>
      </c>
      <c r="D11" s="14">
        <f t="shared" si="0"/>
        <v>3301821.86</v>
      </c>
      <c r="E11" s="14">
        <v>3301821.86</v>
      </c>
      <c r="F11" s="14"/>
      <c r="G11" s="14">
        <f t="shared" si="4"/>
        <v>0</v>
      </c>
      <c r="H11" s="14"/>
      <c r="I11" s="14"/>
      <c r="J11" s="14"/>
      <c r="K11" s="14"/>
      <c r="L11" s="14"/>
      <c r="M11" s="14"/>
      <c r="N11" s="13"/>
    </row>
    <row r="12" s="1" customFormat="1" ht="28" customHeight="1" spans="1:14">
      <c r="A12" s="12"/>
      <c r="B12" s="12" t="s">
        <v>26</v>
      </c>
      <c r="C12" s="10">
        <f t="shared" si="2"/>
        <v>771528.63</v>
      </c>
      <c r="D12" s="10">
        <f t="shared" si="0"/>
        <v>771528.63</v>
      </c>
      <c r="E12" s="10">
        <f>SUM(E13:E15)</f>
        <v>701528.63</v>
      </c>
      <c r="F12" s="10">
        <f>SUM(F13:F14)</f>
        <v>70000</v>
      </c>
      <c r="G12" s="10">
        <f>SUM(G13:G15)</f>
        <v>0</v>
      </c>
      <c r="H12" s="10">
        <f t="shared" ref="F12:K12" si="5">SUM(H13:H14)</f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>SUM(L13:L15)</f>
        <v>0</v>
      </c>
      <c r="M12" s="10">
        <f>SUM(M13:M15)</f>
        <v>38000</v>
      </c>
      <c r="N12" s="12"/>
    </row>
    <row r="13" s="1" customFormat="1" ht="28" customHeight="1" spans="1:14">
      <c r="A13" s="13" t="s">
        <v>19</v>
      </c>
      <c r="B13" s="13" t="s">
        <v>28</v>
      </c>
      <c r="C13" s="14">
        <f t="shared" si="2"/>
        <v>50000</v>
      </c>
      <c r="D13" s="14">
        <f t="shared" si="0"/>
        <v>50000</v>
      </c>
      <c r="E13" s="14"/>
      <c r="F13" s="14">
        <v>50000</v>
      </c>
      <c r="G13" s="14">
        <f t="shared" ref="G13:G15" si="6">SUM(H13:K13)</f>
        <v>0</v>
      </c>
      <c r="H13" s="14"/>
      <c r="I13" s="14"/>
      <c r="J13" s="14"/>
      <c r="K13" s="14"/>
      <c r="L13" s="14"/>
      <c r="M13" s="14">
        <v>28000</v>
      </c>
      <c r="N13" s="13"/>
    </row>
    <row r="14" s="1" customFormat="1" ht="28" customHeight="1" spans="1:14">
      <c r="A14" s="13" t="s">
        <v>23</v>
      </c>
      <c r="B14" s="13" t="s">
        <v>24</v>
      </c>
      <c r="C14" s="14">
        <f t="shared" si="2"/>
        <v>20000</v>
      </c>
      <c r="D14" s="14">
        <f t="shared" si="0"/>
        <v>20000</v>
      </c>
      <c r="E14" s="14"/>
      <c r="F14" s="14">
        <v>20000</v>
      </c>
      <c r="G14" s="14">
        <f t="shared" si="6"/>
        <v>0</v>
      </c>
      <c r="H14" s="14"/>
      <c r="I14" s="14"/>
      <c r="J14" s="14"/>
      <c r="K14" s="14"/>
      <c r="L14" s="14"/>
      <c r="M14" s="14">
        <v>10000</v>
      </c>
      <c r="N14" s="13"/>
    </row>
    <row r="15" s="1" customFormat="1" ht="28" customHeight="1" spans="1:14">
      <c r="A15" s="13" t="s">
        <v>23</v>
      </c>
      <c r="B15" s="13" t="s">
        <v>615</v>
      </c>
      <c r="C15" s="14">
        <f t="shared" si="2"/>
        <v>701528.63</v>
      </c>
      <c r="D15" s="14">
        <f t="shared" si="0"/>
        <v>701528.63</v>
      </c>
      <c r="E15" s="15">
        <v>701528.63</v>
      </c>
      <c r="F15" s="14"/>
      <c r="G15" s="14">
        <f t="shared" si="6"/>
        <v>0</v>
      </c>
      <c r="H15" s="14"/>
      <c r="I15" s="14"/>
      <c r="J15" s="14"/>
      <c r="K15" s="14"/>
      <c r="L15" s="14"/>
      <c r="M15" s="14"/>
      <c r="N15" s="13"/>
    </row>
    <row r="16" s="1" customFormat="1" ht="28" customHeight="1" spans="1:14">
      <c r="A16" s="12"/>
      <c r="B16" s="12" t="s">
        <v>30</v>
      </c>
      <c r="C16" s="10">
        <f t="shared" si="2"/>
        <v>5102552.09</v>
      </c>
      <c r="D16" s="10">
        <f t="shared" si="0"/>
        <v>5102552.09</v>
      </c>
      <c r="E16" s="10">
        <f t="shared" ref="E16:M16" si="7">SUM(E17:E22)</f>
        <v>4191052.09</v>
      </c>
      <c r="F16" s="10">
        <f t="shared" si="7"/>
        <v>911500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112000</v>
      </c>
      <c r="N16" s="12"/>
    </row>
    <row r="17" s="1" customFormat="1" ht="28" customHeight="1" spans="1:14">
      <c r="A17" s="13" t="s">
        <v>29</v>
      </c>
      <c r="B17" s="13" t="s">
        <v>31</v>
      </c>
      <c r="C17" s="14">
        <f t="shared" si="2"/>
        <v>48000</v>
      </c>
      <c r="D17" s="14">
        <f t="shared" si="0"/>
        <v>48000</v>
      </c>
      <c r="E17" s="14"/>
      <c r="F17" s="14">
        <v>48000</v>
      </c>
      <c r="G17" s="14">
        <f t="shared" ref="G17:G22" si="8">SUM(H17:K17)</f>
        <v>0</v>
      </c>
      <c r="H17" s="14"/>
      <c r="I17" s="14"/>
      <c r="J17" s="14"/>
      <c r="K17" s="14"/>
      <c r="L17" s="14"/>
      <c r="M17" s="14">
        <v>48000</v>
      </c>
      <c r="N17" s="13"/>
    </row>
    <row r="18" s="1" customFormat="1" ht="28" customHeight="1" spans="1:14">
      <c r="A18" s="13" t="s">
        <v>29</v>
      </c>
      <c r="B18" s="13" t="s">
        <v>24</v>
      </c>
      <c r="C18" s="14">
        <f t="shared" si="2"/>
        <v>80000</v>
      </c>
      <c r="D18" s="14">
        <f t="shared" si="0"/>
        <v>80000</v>
      </c>
      <c r="E18" s="14"/>
      <c r="F18" s="14">
        <v>80000</v>
      </c>
      <c r="G18" s="14">
        <f t="shared" si="8"/>
        <v>0</v>
      </c>
      <c r="H18" s="14"/>
      <c r="I18" s="14"/>
      <c r="J18" s="14"/>
      <c r="K18" s="14"/>
      <c r="L18" s="14"/>
      <c r="M18" s="14">
        <v>20000</v>
      </c>
      <c r="N18" s="13"/>
    </row>
    <row r="19" s="1" customFormat="1" ht="28" customHeight="1" spans="1:14">
      <c r="A19" s="13" t="s">
        <v>29</v>
      </c>
      <c r="B19" s="13" t="s">
        <v>615</v>
      </c>
      <c r="C19" s="14">
        <f t="shared" si="2"/>
        <v>4191052.09</v>
      </c>
      <c r="D19" s="14">
        <f t="shared" si="0"/>
        <v>4191052.09</v>
      </c>
      <c r="E19" s="15">
        <v>4191052.09</v>
      </c>
      <c r="F19" s="14"/>
      <c r="G19" s="14">
        <f t="shared" si="8"/>
        <v>0</v>
      </c>
      <c r="H19" s="14"/>
      <c r="I19" s="14"/>
      <c r="J19" s="14"/>
      <c r="K19" s="14"/>
      <c r="L19" s="14"/>
      <c r="M19" s="14"/>
      <c r="N19" s="13"/>
    </row>
    <row r="20" s="1" customFormat="1" ht="28" customHeight="1" spans="1:14">
      <c r="A20" s="13" t="s">
        <v>29</v>
      </c>
      <c r="B20" s="13" t="s">
        <v>32</v>
      </c>
      <c r="C20" s="14">
        <f t="shared" si="2"/>
        <v>50000</v>
      </c>
      <c r="D20" s="14">
        <f t="shared" si="0"/>
        <v>50000</v>
      </c>
      <c r="E20" s="14"/>
      <c r="F20" s="14">
        <v>50000</v>
      </c>
      <c r="G20" s="14">
        <f t="shared" si="8"/>
        <v>0</v>
      </c>
      <c r="H20" s="14"/>
      <c r="I20" s="14"/>
      <c r="J20" s="14"/>
      <c r="K20" s="14"/>
      <c r="L20" s="14"/>
      <c r="M20" s="14"/>
      <c r="N20" s="13"/>
    </row>
    <row r="21" s="1" customFormat="1" ht="28" customHeight="1" spans="1:14">
      <c r="A21" s="13" t="s">
        <v>29</v>
      </c>
      <c r="B21" s="13" t="s">
        <v>33</v>
      </c>
      <c r="C21" s="14">
        <f t="shared" si="2"/>
        <v>533500</v>
      </c>
      <c r="D21" s="14">
        <f t="shared" si="0"/>
        <v>533500</v>
      </c>
      <c r="E21" s="14"/>
      <c r="F21" s="14">
        <v>533500</v>
      </c>
      <c r="G21" s="14">
        <f t="shared" si="8"/>
        <v>0</v>
      </c>
      <c r="H21" s="14"/>
      <c r="I21" s="14"/>
      <c r="J21" s="14"/>
      <c r="K21" s="14"/>
      <c r="L21" s="14"/>
      <c r="M21" s="14">
        <v>44000</v>
      </c>
      <c r="N21" s="25"/>
    </row>
    <row r="22" s="1" customFormat="1" ht="28" customHeight="1" spans="1:14">
      <c r="A22" s="13" t="s">
        <v>29</v>
      </c>
      <c r="B22" s="13" t="s">
        <v>34</v>
      </c>
      <c r="C22" s="14">
        <f t="shared" si="2"/>
        <v>200000</v>
      </c>
      <c r="D22" s="14">
        <f t="shared" si="0"/>
        <v>200000</v>
      </c>
      <c r="E22" s="14"/>
      <c r="F22" s="14">
        <v>200000</v>
      </c>
      <c r="G22" s="14">
        <f t="shared" si="8"/>
        <v>0</v>
      </c>
      <c r="H22" s="14"/>
      <c r="I22" s="14"/>
      <c r="J22" s="14"/>
      <c r="K22" s="14"/>
      <c r="L22" s="14"/>
      <c r="M22" s="14"/>
      <c r="N22" s="25"/>
    </row>
    <row r="23" s="1" customFormat="1" ht="28" customHeight="1" spans="1:14">
      <c r="A23" s="12"/>
      <c r="B23" s="12" t="s">
        <v>35</v>
      </c>
      <c r="C23" s="10">
        <f t="shared" si="2"/>
        <v>6237921.75</v>
      </c>
      <c r="D23" s="10">
        <f t="shared" si="0"/>
        <v>6237921.75</v>
      </c>
      <c r="E23" s="10">
        <f>SUM(E24:E31)</f>
        <v>5089421.75</v>
      </c>
      <c r="F23" s="10">
        <f>SUM(F24:F31)</f>
        <v>1148500</v>
      </c>
      <c r="G23" s="10">
        <f t="shared" ref="E23:M23" si="9">SUM(G24:G31)</f>
        <v>0</v>
      </c>
      <c r="H23" s="10">
        <f t="shared" si="9"/>
        <v>0</v>
      </c>
      <c r="I23" s="10">
        <f t="shared" si="9"/>
        <v>0</v>
      </c>
      <c r="J23" s="10">
        <f t="shared" si="9"/>
        <v>0</v>
      </c>
      <c r="K23" s="10">
        <f t="shared" si="9"/>
        <v>0</v>
      </c>
      <c r="L23" s="10">
        <f t="shared" si="9"/>
        <v>0</v>
      </c>
      <c r="M23" s="10">
        <f t="shared" si="9"/>
        <v>165000</v>
      </c>
      <c r="N23" s="12"/>
    </row>
    <row r="24" s="1" customFormat="1" ht="28" customHeight="1" spans="1:14">
      <c r="A24" s="13" t="s">
        <v>36</v>
      </c>
      <c r="B24" s="13" t="s">
        <v>37</v>
      </c>
      <c r="C24" s="14">
        <f t="shared" si="2"/>
        <v>400000</v>
      </c>
      <c r="D24" s="14">
        <f t="shared" si="0"/>
        <v>400000</v>
      </c>
      <c r="E24" s="14"/>
      <c r="F24" s="14">
        <v>400000</v>
      </c>
      <c r="G24" s="14">
        <f t="shared" ref="G24:G32" si="10">SUM(H24:K24)</f>
        <v>0</v>
      </c>
      <c r="H24" s="14"/>
      <c r="I24" s="14"/>
      <c r="J24" s="14"/>
      <c r="K24" s="14"/>
      <c r="L24" s="14"/>
      <c r="M24" s="14">
        <v>54000</v>
      </c>
      <c r="N24" s="13"/>
    </row>
    <row r="25" s="1" customFormat="1" ht="28" customHeight="1" spans="1:14">
      <c r="A25" s="13" t="s">
        <v>36</v>
      </c>
      <c r="B25" s="13" t="s">
        <v>38</v>
      </c>
      <c r="C25" s="14">
        <f t="shared" si="2"/>
        <v>30000</v>
      </c>
      <c r="D25" s="14">
        <f t="shared" si="0"/>
        <v>30000</v>
      </c>
      <c r="E25" s="14"/>
      <c r="F25" s="14">
        <v>30000</v>
      </c>
      <c r="G25" s="14">
        <f t="shared" si="10"/>
        <v>0</v>
      </c>
      <c r="H25" s="14"/>
      <c r="I25" s="14"/>
      <c r="J25" s="14"/>
      <c r="K25" s="14"/>
      <c r="L25" s="14"/>
      <c r="M25" s="14"/>
      <c r="N25" s="13"/>
    </row>
    <row r="26" s="1" customFormat="1" ht="28" customHeight="1" spans="1:14">
      <c r="A26" s="13" t="s">
        <v>36</v>
      </c>
      <c r="B26" s="13" t="s">
        <v>39</v>
      </c>
      <c r="C26" s="14">
        <f t="shared" si="2"/>
        <v>300000</v>
      </c>
      <c r="D26" s="14">
        <f t="shared" si="0"/>
        <v>300000</v>
      </c>
      <c r="E26" s="14"/>
      <c r="F26" s="14">
        <v>300000</v>
      </c>
      <c r="G26" s="14">
        <f t="shared" si="10"/>
        <v>0</v>
      </c>
      <c r="H26" s="14"/>
      <c r="I26" s="14"/>
      <c r="J26" s="14"/>
      <c r="K26" s="14"/>
      <c r="L26" s="14"/>
      <c r="M26" s="14"/>
      <c r="N26" s="13"/>
    </row>
    <row r="27" s="1" customFormat="1" ht="28" customHeight="1" spans="1:14">
      <c r="A27" s="13" t="s">
        <v>40</v>
      </c>
      <c r="B27" s="13" t="s">
        <v>31</v>
      </c>
      <c r="C27" s="14">
        <f t="shared" si="2"/>
        <v>96000</v>
      </c>
      <c r="D27" s="14">
        <f t="shared" si="0"/>
        <v>96000</v>
      </c>
      <c r="E27" s="14"/>
      <c r="F27" s="14">
        <v>96000</v>
      </c>
      <c r="G27" s="14">
        <f t="shared" si="10"/>
        <v>0</v>
      </c>
      <c r="H27" s="14"/>
      <c r="I27" s="14"/>
      <c r="J27" s="14"/>
      <c r="K27" s="14"/>
      <c r="L27" s="14"/>
      <c r="M27" s="14">
        <v>96000</v>
      </c>
      <c r="N27" s="13"/>
    </row>
    <row r="28" s="1" customFormat="1" ht="28" customHeight="1" spans="1:14">
      <c r="A28" s="13" t="s">
        <v>40</v>
      </c>
      <c r="B28" s="13" t="s">
        <v>41</v>
      </c>
      <c r="C28" s="14">
        <f t="shared" si="2"/>
        <v>50000</v>
      </c>
      <c r="D28" s="14">
        <f t="shared" si="0"/>
        <v>50000</v>
      </c>
      <c r="E28" s="14"/>
      <c r="F28" s="14">
        <v>50000</v>
      </c>
      <c r="G28" s="14">
        <f t="shared" si="10"/>
        <v>0</v>
      </c>
      <c r="H28" s="14"/>
      <c r="I28" s="14"/>
      <c r="J28" s="14"/>
      <c r="K28" s="14"/>
      <c r="L28" s="14"/>
      <c r="M28" s="14"/>
      <c r="N28" s="13"/>
    </row>
    <row r="29" s="1" customFormat="1" ht="28" customHeight="1" spans="1:14">
      <c r="A29" s="13" t="s">
        <v>36</v>
      </c>
      <c r="B29" s="13" t="s">
        <v>42</v>
      </c>
      <c r="C29" s="14">
        <f t="shared" si="2"/>
        <v>150000</v>
      </c>
      <c r="D29" s="14">
        <f t="shared" si="0"/>
        <v>150000</v>
      </c>
      <c r="E29" s="14"/>
      <c r="F29" s="14">
        <v>150000</v>
      </c>
      <c r="G29" s="14">
        <f t="shared" si="10"/>
        <v>0</v>
      </c>
      <c r="H29" s="14"/>
      <c r="I29" s="14"/>
      <c r="J29" s="14"/>
      <c r="K29" s="14"/>
      <c r="L29" s="14"/>
      <c r="M29" s="14"/>
      <c r="N29" s="13"/>
    </row>
    <row r="30" s="1" customFormat="1" ht="28" customHeight="1" spans="1:14">
      <c r="A30" s="13" t="s">
        <v>40</v>
      </c>
      <c r="B30" s="13" t="s">
        <v>24</v>
      </c>
      <c r="C30" s="14">
        <f t="shared" si="2"/>
        <v>122500</v>
      </c>
      <c r="D30" s="14">
        <f t="shared" si="0"/>
        <v>122500</v>
      </c>
      <c r="E30" s="14"/>
      <c r="F30" s="14">
        <v>122500</v>
      </c>
      <c r="G30" s="14">
        <f t="shared" si="10"/>
        <v>0</v>
      </c>
      <c r="H30" s="14"/>
      <c r="I30" s="14"/>
      <c r="J30" s="14"/>
      <c r="K30" s="14"/>
      <c r="L30" s="14"/>
      <c r="M30" s="14">
        <v>15000</v>
      </c>
      <c r="N30" s="13"/>
    </row>
    <row r="31" s="1" customFormat="1" ht="28" customHeight="1" spans="1:14">
      <c r="A31" s="13" t="s">
        <v>40</v>
      </c>
      <c r="B31" s="13" t="s">
        <v>615</v>
      </c>
      <c r="C31" s="14">
        <f t="shared" si="2"/>
        <v>5089421.75</v>
      </c>
      <c r="D31" s="14">
        <f t="shared" ref="D31:D33" si="11">SUM(E31:F31)</f>
        <v>5089421.75</v>
      </c>
      <c r="E31" s="15">
        <v>5089421.75</v>
      </c>
      <c r="F31" s="14"/>
      <c r="G31" s="14">
        <f t="shared" si="10"/>
        <v>0</v>
      </c>
      <c r="H31" s="14"/>
      <c r="I31" s="14"/>
      <c r="J31" s="14"/>
      <c r="K31" s="14"/>
      <c r="L31" s="14"/>
      <c r="M31" s="14"/>
      <c r="N31" s="13"/>
    </row>
    <row r="32" s="1" customFormat="1" ht="28" customHeight="1" spans="1:14">
      <c r="A32" s="12"/>
      <c r="B32" s="12" t="s">
        <v>44</v>
      </c>
      <c r="C32" s="10">
        <f t="shared" si="2"/>
        <v>144935.7</v>
      </c>
      <c r="D32" s="10">
        <f t="shared" si="11"/>
        <v>144935.7</v>
      </c>
      <c r="E32" s="10">
        <f t="shared" ref="E32:M32" si="12">SUM(E33)</f>
        <v>144935.7</v>
      </c>
      <c r="F32" s="10">
        <f t="shared" si="12"/>
        <v>0</v>
      </c>
      <c r="G32" s="10">
        <f t="shared" si="12"/>
        <v>0</v>
      </c>
      <c r="H32" s="10">
        <f t="shared" si="12"/>
        <v>0</v>
      </c>
      <c r="I32" s="10">
        <f t="shared" si="12"/>
        <v>0</v>
      </c>
      <c r="J32" s="10">
        <f t="shared" si="12"/>
        <v>0</v>
      </c>
      <c r="K32" s="10">
        <f t="shared" si="12"/>
        <v>0</v>
      </c>
      <c r="L32" s="10">
        <f t="shared" si="12"/>
        <v>0</v>
      </c>
      <c r="M32" s="10">
        <f t="shared" si="12"/>
        <v>0</v>
      </c>
      <c r="N32" s="12"/>
    </row>
    <row r="33" s="1" customFormat="1" ht="28" customHeight="1" spans="1:14">
      <c r="A33" s="13" t="s">
        <v>40</v>
      </c>
      <c r="B33" s="13" t="s">
        <v>615</v>
      </c>
      <c r="C33" s="14">
        <f t="shared" si="2"/>
        <v>144935.7</v>
      </c>
      <c r="D33" s="14">
        <f t="shared" si="11"/>
        <v>144935.7</v>
      </c>
      <c r="E33" s="15">
        <v>144935.7</v>
      </c>
      <c r="F33" s="14"/>
      <c r="G33" s="14">
        <f t="shared" ref="G33:G40" si="13">SUM(H33:K33)</f>
        <v>0</v>
      </c>
      <c r="H33" s="14"/>
      <c r="I33" s="14"/>
      <c r="J33" s="14"/>
      <c r="K33" s="14"/>
      <c r="L33" s="14"/>
      <c r="M33" s="14"/>
      <c r="N33" s="13"/>
    </row>
    <row r="34" s="1" customFormat="1" ht="28" customHeight="1" spans="1:14">
      <c r="A34" s="12"/>
      <c r="B34" s="12" t="s">
        <v>45</v>
      </c>
      <c r="C34" s="10">
        <f t="shared" ref="C34:M34" si="14">C35</f>
        <v>280000</v>
      </c>
      <c r="D34" s="10">
        <f t="shared" si="14"/>
        <v>0</v>
      </c>
      <c r="E34" s="10">
        <f t="shared" si="14"/>
        <v>0</v>
      </c>
      <c r="F34" s="10">
        <f t="shared" si="14"/>
        <v>0</v>
      </c>
      <c r="G34" s="10">
        <f t="shared" si="14"/>
        <v>280000</v>
      </c>
      <c r="H34" s="10">
        <f t="shared" si="14"/>
        <v>0</v>
      </c>
      <c r="I34" s="10">
        <f t="shared" si="14"/>
        <v>280000</v>
      </c>
      <c r="J34" s="10">
        <f t="shared" si="14"/>
        <v>0</v>
      </c>
      <c r="K34" s="10">
        <f t="shared" si="14"/>
        <v>0</v>
      </c>
      <c r="L34" s="10">
        <f t="shared" si="14"/>
        <v>20000</v>
      </c>
      <c r="M34" s="10">
        <f t="shared" si="14"/>
        <v>50000</v>
      </c>
      <c r="N34" s="12"/>
    </row>
    <row r="35" s="1" customFormat="1" ht="28" customHeight="1" spans="1:14">
      <c r="A35" s="13" t="s">
        <v>40</v>
      </c>
      <c r="B35" s="13" t="s">
        <v>46</v>
      </c>
      <c r="C35" s="14">
        <f t="shared" ref="C35:C45" si="15">SUM(D35,G35)</f>
        <v>280000</v>
      </c>
      <c r="D35" s="14">
        <f>SUM(E35:F35)</f>
        <v>0</v>
      </c>
      <c r="E35" s="14"/>
      <c r="F35" s="14"/>
      <c r="G35" s="14">
        <f>SUM(H35:K35)</f>
        <v>280000</v>
      </c>
      <c r="H35" s="14"/>
      <c r="I35" s="14">
        <v>280000</v>
      </c>
      <c r="J35" s="14"/>
      <c r="K35" s="14"/>
      <c r="L35" s="14">
        <v>20000</v>
      </c>
      <c r="M35" s="14">
        <v>50000</v>
      </c>
      <c r="N35" s="13"/>
    </row>
    <row r="36" s="1" customFormat="1" ht="28" customHeight="1" spans="1:14">
      <c r="A36" s="12"/>
      <c r="B36" s="12" t="s">
        <v>47</v>
      </c>
      <c r="C36" s="10">
        <f t="shared" si="15"/>
        <v>3325095.69</v>
      </c>
      <c r="D36" s="10">
        <f t="shared" ref="D35:D44" si="16">SUM(E36:F36)</f>
        <v>3325095.69</v>
      </c>
      <c r="E36" s="10">
        <f t="shared" ref="E36:M36" si="17">SUM(E37:E40)</f>
        <v>2916095.69</v>
      </c>
      <c r="F36" s="10">
        <f t="shared" si="17"/>
        <v>409000</v>
      </c>
      <c r="G36" s="10">
        <f t="shared" si="17"/>
        <v>0</v>
      </c>
      <c r="H36" s="10">
        <f t="shared" si="17"/>
        <v>0</v>
      </c>
      <c r="I36" s="10">
        <f t="shared" si="17"/>
        <v>0</v>
      </c>
      <c r="J36" s="10">
        <f t="shared" si="17"/>
        <v>0</v>
      </c>
      <c r="K36" s="10">
        <f t="shared" si="17"/>
        <v>0</v>
      </c>
      <c r="L36" s="10">
        <f t="shared" si="17"/>
        <v>0</v>
      </c>
      <c r="M36" s="10">
        <f t="shared" si="17"/>
        <v>106500</v>
      </c>
      <c r="N36" s="12"/>
    </row>
    <row r="37" s="1" customFormat="1" ht="28" customHeight="1" spans="1:14">
      <c r="A37" s="13" t="s">
        <v>48</v>
      </c>
      <c r="B37" s="13" t="s">
        <v>49</v>
      </c>
      <c r="C37" s="14">
        <f t="shared" si="15"/>
        <v>48000</v>
      </c>
      <c r="D37" s="14">
        <f t="shared" si="16"/>
        <v>48000</v>
      </c>
      <c r="E37" s="14"/>
      <c r="F37" s="14">
        <v>48000</v>
      </c>
      <c r="G37" s="14">
        <f t="shared" si="13"/>
        <v>0</v>
      </c>
      <c r="H37" s="14"/>
      <c r="I37" s="14"/>
      <c r="J37" s="14"/>
      <c r="K37" s="14"/>
      <c r="L37" s="14"/>
      <c r="M37" s="14">
        <v>48000</v>
      </c>
      <c r="N37" s="13"/>
    </row>
    <row r="38" s="1" customFormat="1" ht="28" customHeight="1" spans="1:14">
      <c r="A38" s="13" t="s">
        <v>50</v>
      </c>
      <c r="B38" s="13" t="s">
        <v>51</v>
      </c>
      <c r="C38" s="14">
        <f t="shared" si="15"/>
        <v>303500</v>
      </c>
      <c r="D38" s="14">
        <f t="shared" si="16"/>
        <v>303500</v>
      </c>
      <c r="E38" s="14"/>
      <c r="F38" s="14">
        <v>303500</v>
      </c>
      <c r="G38" s="14">
        <f t="shared" si="13"/>
        <v>0</v>
      </c>
      <c r="H38" s="14"/>
      <c r="I38" s="14"/>
      <c r="J38" s="14"/>
      <c r="K38" s="14"/>
      <c r="L38" s="14"/>
      <c r="M38" s="14">
        <v>40000</v>
      </c>
      <c r="N38" s="25"/>
    </row>
    <row r="39" s="1" customFormat="1" ht="28" customHeight="1" spans="1:14">
      <c r="A39" s="13" t="s">
        <v>48</v>
      </c>
      <c r="B39" s="13" t="s">
        <v>615</v>
      </c>
      <c r="C39" s="14">
        <f t="shared" si="15"/>
        <v>2916095.69</v>
      </c>
      <c r="D39" s="14">
        <f t="shared" si="16"/>
        <v>2916095.69</v>
      </c>
      <c r="E39" s="15">
        <v>2916095.69</v>
      </c>
      <c r="F39" s="14"/>
      <c r="G39" s="14">
        <f t="shared" si="13"/>
        <v>0</v>
      </c>
      <c r="H39" s="14"/>
      <c r="I39" s="14"/>
      <c r="J39" s="14"/>
      <c r="K39" s="14"/>
      <c r="L39" s="14"/>
      <c r="M39" s="14"/>
      <c r="N39" s="13"/>
    </row>
    <row r="40" s="1" customFormat="1" ht="28" customHeight="1" spans="1:14">
      <c r="A40" s="13" t="s">
        <v>48</v>
      </c>
      <c r="B40" s="13" t="s">
        <v>24</v>
      </c>
      <c r="C40" s="14">
        <f t="shared" si="15"/>
        <v>57500</v>
      </c>
      <c r="D40" s="14">
        <f t="shared" si="16"/>
        <v>57500</v>
      </c>
      <c r="E40" s="14"/>
      <c r="F40" s="14">
        <v>57500</v>
      </c>
      <c r="G40" s="14">
        <f t="shared" si="13"/>
        <v>0</v>
      </c>
      <c r="H40" s="14"/>
      <c r="I40" s="14"/>
      <c r="J40" s="14"/>
      <c r="K40" s="14"/>
      <c r="L40" s="14"/>
      <c r="M40" s="14">
        <v>18500</v>
      </c>
      <c r="N40" s="13"/>
    </row>
    <row r="41" s="1" customFormat="1" ht="28" customHeight="1" spans="1:14">
      <c r="A41" s="12"/>
      <c r="B41" s="12" t="s">
        <v>52</v>
      </c>
      <c r="C41" s="10">
        <f t="shared" si="15"/>
        <v>16223118.38</v>
      </c>
      <c r="D41" s="10">
        <f t="shared" si="16"/>
        <v>15959618.38</v>
      </c>
      <c r="E41" s="10">
        <f t="shared" ref="E41:M41" si="18">SUM(E42:E45)</f>
        <v>12876618.38</v>
      </c>
      <c r="F41" s="10">
        <f t="shared" si="18"/>
        <v>3083000</v>
      </c>
      <c r="G41" s="10">
        <f t="shared" si="18"/>
        <v>263500</v>
      </c>
      <c r="H41" s="10">
        <f t="shared" si="18"/>
        <v>0</v>
      </c>
      <c r="I41" s="10">
        <f t="shared" si="18"/>
        <v>263500</v>
      </c>
      <c r="J41" s="10">
        <f t="shared" si="18"/>
        <v>0</v>
      </c>
      <c r="K41" s="10">
        <f t="shared" si="18"/>
        <v>0</v>
      </c>
      <c r="L41" s="10">
        <f t="shared" si="18"/>
        <v>70000</v>
      </c>
      <c r="M41" s="10">
        <f t="shared" si="18"/>
        <v>1360000</v>
      </c>
      <c r="N41" s="12"/>
    </row>
    <row r="42" s="1" customFormat="1" ht="28" customHeight="1" spans="1:14">
      <c r="A42" s="13" t="s">
        <v>53</v>
      </c>
      <c r="B42" s="13" t="s">
        <v>615</v>
      </c>
      <c r="C42" s="14">
        <f t="shared" si="15"/>
        <v>12876618.38</v>
      </c>
      <c r="D42" s="14">
        <f t="shared" si="16"/>
        <v>12876618.38</v>
      </c>
      <c r="E42" s="15">
        <v>12876618.38</v>
      </c>
      <c r="F42" s="14"/>
      <c r="G42" s="14">
        <f t="shared" ref="G42:G45" si="19">SUM(H42:K42)</f>
        <v>0</v>
      </c>
      <c r="H42" s="14"/>
      <c r="I42" s="14"/>
      <c r="J42" s="14"/>
      <c r="K42" s="14"/>
      <c r="L42" s="14"/>
      <c r="M42" s="14"/>
      <c r="N42" s="13"/>
    </row>
    <row r="43" s="1" customFormat="1" ht="28" customHeight="1" spans="1:14">
      <c r="A43" s="13" t="s">
        <v>54</v>
      </c>
      <c r="B43" s="13" t="s">
        <v>55</v>
      </c>
      <c r="C43" s="14">
        <f t="shared" si="15"/>
        <v>300000</v>
      </c>
      <c r="D43" s="14">
        <f t="shared" si="16"/>
        <v>300000</v>
      </c>
      <c r="E43" s="14"/>
      <c r="F43" s="16">
        <v>300000</v>
      </c>
      <c r="G43" s="14">
        <f t="shared" si="19"/>
        <v>0</v>
      </c>
      <c r="H43" s="14"/>
      <c r="I43" s="14"/>
      <c r="J43" s="14"/>
      <c r="K43" s="14"/>
      <c r="L43" s="14"/>
      <c r="M43" s="14">
        <v>90000</v>
      </c>
      <c r="N43" s="13"/>
    </row>
    <row r="44" s="1" customFormat="1" ht="28" customHeight="1" spans="1:14">
      <c r="A44" s="13" t="s">
        <v>53</v>
      </c>
      <c r="B44" s="17" t="s">
        <v>56</v>
      </c>
      <c r="C44" s="14">
        <f t="shared" si="15"/>
        <v>263500</v>
      </c>
      <c r="D44" s="14">
        <f t="shared" si="16"/>
        <v>0</v>
      </c>
      <c r="E44" s="14"/>
      <c r="F44" s="16"/>
      <c r="G44" s="14">
        <f t="shared" si="19"/>
        <v>263500</v>
      </c>
      <c r="H44" s="14"/>
      <c r="I44" s="16">
        <v>263500</v>
      </c>
      <c r="J44" s="14"/>
      <c r="K44" s="14"/>
      <c r="L44" s="14"/>
      <c r="M44" s="14"/>
      <c r="N44" s="13"/>
    </row>
    <row r="45" s="1" customFormat="1" ht="28" customHeight="1" spans="1:14">
      <c r="A45" s="13" t="s">
        <v>53</v>
      </c>
      <c r="B45" s="13" t="s">
        <v>24</v>
      </c>
      <c r="C45" s="14">
        <f t="shared" si="15"/>
        <v>2783000</v>
      </c>
      <c r="D45" s="14">
        <f t="shared" ref="D45:D57" si="20">SUM(E45:F45)</f>
        <v>2783000</v>
      </c>
      <c r="E45" s="14"/>
      <c r="F45" s="14">
        <v>2783000</v>
      </c>
      <c r="G45" s="14">
        <f t="shared" si="19"/>
        <v>0</v>
      </c>
      <c r="H45" s="14"/>
      <c r="I45" s="14"/>
      <c r="J45" s="14"/>
      <c r="K45" s="14"/>
      <c r="L45" s="14">
        <v>70000</v>
      </c>
      <c r="M45" s="14">
        <v>1270000</v>
      </c>
      <c r="N45" s="13"/>
    </row>
    <row r="46" s="1" customFormat="1" ht="28" customHeight="1" spans="1:14">
      <c r="A46" s="12"/>
      <c r="B46" s="12" t="s">
        <v>57</v>
      </c>
      <c r="C46" s="10">
        <f t="shared" ref="C45:C108" si="21">SUM(D46,G46)</f>
        <v>4781457.32</v>
      </c>
      <c r="D46" s="10">
        <f t="shared" si="20"/>
        <v>4531457.32</v>
      </c>
      <c r="E46" s="10">
        <f t="shared" ref="E46:M46" si="22">SUM(E47:E52)</f>
        <v>3808957.32</v>
      </c>
      <c r="F46" s="10">
        <f t="shared" si="22"/>
        <v>722500</v>
      </c>
      <c r="G46" s="10">
        <f t="shared" si="22"/>
        <v>250000</v>
      </c>
      <c r="H46" s="10">
        <f t="shared" si="22"/>
        <v>0</v>
      </c>
      <c r="I46" s="10">
        <f t="shared" si="22"/>
        <v>250000</v>
      </c>
      <c r="J46" s="10">
        <f t="shared" si="22"/>
        <v>0</v>
      </c>
      <c r="K46" s="10">
        <f t="shared" si="22"/>
        <v>0</v>
      </c>
      <c r="L46" s="10">
        <f t="shared" si="22"/>
        <v>0</v>
      </c>
      <c r="M46" s="10">
        <f t="shared" si="22"/>
        <v>340000</v>
      </c>
      <c r="N46" s="12"/>
    </row>
    <row r="47" s="1" customFormat="1" ht="28" customHeight="1" spans="1:14">
      <c r="A47" s="13" t="s">
        <v>58</v>
      </c>
      <c r="B47" s="13" t="s">
        <v>24</v>
      </c>
      <c r="C47" s="14">
        <f t="shared" si="21"/>
        <v>97500</v>
      </c>
      <c r="D47" s="14">
        <f t="shared" si="20"/>
        <v>97500</v>
      </c>
      <c r="E47" s="14"/>
      <c r="F47" s="14">
        <v>97500</v>
      </c>
      <c r="G47" s="14">
        <f t="shared" ref="G47:G52" si="23">SUM(H47:K47)</f>
        <v>0</v>
      </c>
      <c r="H47" s="14"/>
      <c r="I47" s="14"/>
      <c r="J47" s="14"/>
      <c r="K47" s="14"/>
      <c r="L47" s="14"/>
      <c r="M47" s="14">
        <v>20000</v>
      </c>
      <c r="N47" s="13"/>
    </row>
    <row r="48" s="1" customFormat="1" ht="28" customHeight="1" spans="1:14">
      <c r="A48" s="13" t="s">
        <v>59</v>
      </c>
      <c r="B48" s="13" t="s">
        <v>60</v>
      </c>
      <c r="C48" s="14">
        <f t="shared" si="21"/>
        <v>75000</v>
      </c>
      <c r="D48" s="14">
        <f t="shared" si="20"/>
        <v>75000</v>
      </c>
      <c r="E48" s="14"/>
      <c r="F48" s="14">
        <v>75000</v>
      </c>
      <c r="G48" s="14">
        <f t="shared" si="23"/>
        <v>0</v>
      </c>
      <c r="H48" s="14"/>
      <c r="I48" s="14"/>
      <c r="J48" s="14"/>
      <c r="K48" s="14"/>
      <c r="L48" s="14"/>
      <c r="M48" s="14">
        <v>10000</v>
      </c>
      <c r="N48" s="13"/>
    </row>
    <row r="49" s="1" customFormat="1" ht="28" customHeight="1" spans="1:14">
      <c r="A49" s="13" t="s">
        <v>59</v>
      </c>
      <c r="B49" s="13" t="s">
        <v>61</v>
      </c>
      <c r="C49" s="14">
        <f t="shared" si="21"/>
        <v>50000</v>
      </c>
      <c r="D49" s="14">
        <f t="shared" si="20"/>
        <v>50000</v>
      </c>
      <c r="E49" s="14"/>
      <c r="F49" s="14">
        <v>50000</v>
      </c>
      <c r="G49" s="14">
        <f t="shared" si="23"/>
        <v>0</v>
      </c>
      <c r="H49" s="14"/>
      <c r="I49" s="14"/>
      <c r="J49" s="14"/>
      <c r="K49" s="14"/>
      <c r="L49" s="14"/>
      <c r="M49" s="14"/>
      <c r="N49" s="13"/>
    </row>
    <row r="50" s="1" customFormat="1" ht="28" customHeight="1" spans="1:14">
      <c r="A50" s="13" t="s">
        <v>59</v>
      </c>
      <c r="B50" s="13" t="s">
        <v>62</v>
      </c>
      <c r="C50" s="14">
        <f t="shared" si="21"/>
        <v>250000</v>
      </c>
      <c r="D50" s="14">
        <f t="shared" si="20"/>
        <v>0</v>
      </c>
      <c r="E50" s="14"/>
      <c r="F50" s="14"/>
      <c r="G50" s="14">
        <f t="shared" si="23"/>
        <v>250000</v>
      </c>
      <c r="H50" s="14"/>
      <c r="I50" s="14">
        <v>250000</v>
      </c>
      <c r="J50" s="14"/>
      <c r="K50" s="14"/>
      <c r="L50" s="14"/>
      <c r="M50" s="14">
        <v>60000</v>
      </c>
      <c r="N50" s="13"/>
    </row>
    <row r="51" s="1" customFormat="1" ht="28" customHeight="1" spans="1:14">
      <c r="A51" s="13" t="s">
        <v>58</v>
      </c>
      <c r="B51" s="13" t="s">
        <v>63</v>
      </c>
      <c r="C51" s="14">
        <f t="shared" si="21"/>
        <v>500000</v>
      </c>
      <c r="D51" s="14">
        <f t="shared" si="20"/>
        <v>500000</v>
      </c>
      <c r="E51" s="14"/>
      <c r="F51" s="14">
        <v>500000</v>
      </c>
      <c r="G51" s="14">
        <f t="shared" si="23"/>
        <v>0</v>
      </c>
      <c r="H51" s="14"/>
      <c r="I51" s="14"/>
      <c r="J51" s="14"/>
      <c r="K51" s="14"/>
      <c r="L51" s="14"/>
      <c r="M51" s="14">
        <v>250000</v>
      </c>
      <c r="N51" s="13"/>
    </row>
    <row r="52" s="1" customFormat="1" ht="28" customHeight="1" spans="1:14">
      <c r="A52" s="13" t="s">
        <v>58</v>
      </c>
      <c r="B52" s="13" t="s">
        <v>615</v>
      </c>
      <c r="C52" s="14">
        <f t="shared" si="21"/>
        <v>3808957.32</v>
      </c>
      <c r="D52" s="14">
        <f t="shared" si="20"/>
        <v>3808957.32</v>
      </c>
      <c r="E52" s="15">
        <v>3808957.32</v>
      </c>
      <c r="F52" s="14"/>
      <c r="G52" s="14">
        <f t="shared" si="23"/>
        <v>0</v>
      </c>
      <c r="H52" s="14"/>
      <c r="I52" s="14"/>
      <c r="J52" s="14"/>
      <c r="K52" s="14"/>
      <c r="L52" s="14"/>
      <c r="M52" s="14"/>
      <c r="N52" s="13"/>
    </row>
    <row r="53" s="1" customFormat="1" ht="28" customHeight="1" spans="1:14">
      <c r="A53" s="12"/>
      <c r="B53" s="12" t="s">
        <v>64</v>
      </c>
      <c r="C53" s="10">
        <f t="shared" si="21"/>
        <v>3706898.79</v>
      </c>
      <c r="D53" s="10">
        <f t="shared" si="20"/>
        <v>2646898.79</v>
      </c>
      <c r="E53" s="10">
        <f t="shared" ref="E53:M53" si="24">SUM(E54:E60)</f>
        <v>2234398.79</v>
      </c>
      <c r="F53" s="10">
        <f t="shared" si="24"/>
        <v>412500</v>
      </c>
      <c r="G53" s="10">
        <f t="shared" si="24"/>
        <v>1060000</v>
      </c>
      <c r="H53" s="10">
        <f t="shared" si="24"/>
        <v>60000</v>
      </c>
      <c r="I53" s="10">
        <f t="shared" si="24"/>
        <v>1000000</v>
      </c>
      <c r="J53" s="10">
        <f t="shared" si="24"/>
        <v>0</v>
      </c>
      <c r="K53" s="10">
        <f t="shared" si="24"/>
        <v>0</v>
      </c>
      <c r="L53" s="10">
        <f t="shared" si="24"/>
        <v>0</v>
      </c>
      <c r="M53" s="10">
        <f t="shared" si="24"/>
        <v>74500</v>
      </c>
      <c r="N53" s="12"/>
    </row>
    <row r="54" s="1" customFormat="1" ht="28" customHeight="1" spans="1:14">
      <c r="A54" s="13" t="s">
        <v>65</v>
      </c>
      <c r="B54" s="13" t="s">
        <v>66</v>
      </c>
      <c r="C54" s="14">
        <f t="shared" si="21"/>
        <v>120000</v>
      </c>
      <c r="D54" s="14">
        <f t="shared" si="20"/>
        <v>120000</v>
      </c>
      <c r="E54" s="14"/>
      <c r="F54" s="16">
        <v>120000</v>
      </c>
      <c r="G54" s="14">
        <f t="shared" ref="G54:G60" si="25">SUM(H54:K54)</f>
        <v>0</v>
      </c>
      <c r="H54" s="14"/>
      <c r="I54" s="14"/>
      <c r="J54" s="14"/>
      <c r="K54" s="14"/>
      <c r="L54" s="14"/>
      <c r="M54" s="14">
        <v>14500</v>
      </c>
      <c r="N54" s="13"/>
    </row>
    <row r="55" s="1" customFormat="1" ht="28" customHeight="1" spans="1:14">
      <c r="A55" s="13" t="s">
        <v>65</v>
      </c>
      <c r="B55" s="13" t="s">
        <v>67</v>
      </c>
      <c r="C55" s="14">
        <f t="shared" si="21"/>
        <v>60000</v>
      </c>
      <c r="D55" s="14">
        <f t="shared" si="20"/>
        <v>0</v>
      </c>
      <c r="E55" s="14"/>
      <c r="F55" s="14"/>
      <c r="G55" s="14">
        <f t="shared" si="25"/>
        <v>60000</v>
      </c>
      <c r="H55" s="16">
        <v>60000</v>
      </c>
      <c r="I55" s="14"/>
      <c r="J55" s="14"/>
      <c r="K55" s="14"/>
      <c r="L55" s="14"/>
      <c r="M55" s="14"/>
      <c r="N55" s="13"/>
    </row>
    <row r="56" s="1" customFormat="1" ht="28" customHeight="1" spans="1:14">
      <c r="A56" s="13" t="s">
        <v>65</v>
      </c>
      <c r="B56" s="18" t="s">
        <v>616</v>
      </c>
      <c r="C56" s="14">
        <f t="shared" si="21"/>
        <v>150000</v>
      </c>
      <c r="D56" s="14">
        <f t="shared" si="20"/>
        <v>150000</v>
      </c>
      <c r="E56" s="14"/>
      <c r="F56" s="16">
        <v>150000</v>
      </c>
      <c r="G56" s="14">
        <f t="shared" si="25"/>
        <v>0</v>
      </c>
      <c r="H56" s="14"/>
      <c r="I56" s="14"/>
      <c r="J56" s="14"/>
      <c r="K56" s="14"/>
      <c r="L56" s="14"/>
      <c r="M56" s="14">
        <v>40000</v>
      </c>
      <c r="N56" s="13"/>
    </row>
    <row r="57" s="1" customFormat="1" ht="28" customHeight="1" spans="1:14">
      <c r="A57" s="13" t="s">
        <v>65</v>
      </c>
      <c r="B57" s="13" t="s">
        <v>69</v>
      </c>
      <c r="C57" s="14">
        <f t="shared" si="21"/>
        <v>90000</v>
      </c>
      <c r="D57" s="14">
        <f t="shared" si="20"/>
        <v>90000</v>
      </c>
      <c r="E57" s="14"/>
      <c r="F57" s="16">
        <v>90000</v>
      </c>
      <c r="G57" s="14">
        <f t="shared" si="25"/>
        <v>0</v>
      </c>
      <c r="H57" s="14"/>
      <c r="I57" s="14"/>
      <c r="J57" s="14"/>
      <c r="K57" s="14"/>
      <c r="L57" s="14"/>
      <c r="M57" s="14"/>
      <c r="N57" s="13"/>
    </row>
    <row r="58" s="1" customFormat="1" ht="28" customHeight="1" spans="1:14">
      <c r="A58" s="13" t="s">
        <v>65</v>
      </c>
      <c r="B58" s="18" t="s">
        <v>617</v>
      </c>
      <c r="C58" s="14">
        <f t="shared" si="21"/>
        <v>1000000</v>
      </c>
      <c r="D58" s="14"/>
      <c r="E58" s="14"/>
      <c r="F58" s="16"/>
      <c r="G58" s="14">
        <f t="shared" si="25"/>
        <v>1000000</v>
      </c>
      <c r="H58" s="14"/>
      <c r="I58" s="16">
        <v>1000000</v>
      </c>
      <c r="J58" s="14"/>
      <c r="K58" s="14"/>
      <c r="L58" s="14"/>
      <c r="M58" s="14"/>
      <c r="N58" s="13"/>
    </row>
    <row r="59" s="1" customFormat="1" ht="28" customHeight="1" spans="1:14">
      <c r="A59" s="13" t="s">
        <v>71</v>
      </c>
      <c r="B59" s="13" t="s">
        <v>24</v>
      </c>
      <c r="C59" s="14">
        <f t="shared" si="21"/>
        <v>52500</v>
      </c>
      <c r="D59" s="14">
        <f t="shared" ref="D59:D108" si="26">SUM(E59:F59)</f>
        <v>52500</v>
      </c>
      <c r="E59" s="14"/>
      <c r="F59" s="14">
        <v>52500</v>
      </c>
      <c r="G59" s="14">
        <f t="shared" si="25"/>
        <v>0</v>
      </c>
      <c r="H59" s="14"/>
      <c r="I59" s="14"/>
      <c r="J59" s="14"/>
      <c r="K59" s="14"/>
      <c r="L59" s="14"/>
      <c r="M59" s="14">
        <v>20000</v>
      </c>
      <c r="N59" s="13"/>
    </row>
    <row r="60" s="1" customFormat="1" ht="28" customHeight="1" spans="1:14">
      <c r="A60" s="13" t="s">
        <v>71</v>
      </c>
      <c r="B60" s="13" t="s">
        <v>615</v>
      </c>
      <c r="C60" s="14">
        <f t="shared" si="21"/>
        <v>2234398.79</v>
      </c>
      <c r="D60" s="14">
        <f t="shared" si="26"/>
        <v>2234398.79</v>
      </c>
      <c r="E60" s="15">
        <v>2234398.79</v>
      </c>
      <c r="F60" s="14"/>
      <c r="G60" s="14">
        <f t="shared" si="25"/>
        <v>0</v>
      </c>
      <c r="H60" s="14"/>
      <c r="I60" s="14"/>
      <c r="J60" s="14"/>
      <c r="K60" s="14"/>
      <c r="L60" s="14"/>
      <c r="M60" s="14"/>
      <c r="N60" s="13"/>
    </row>
    <row r="61" s="1" customFormat="1" ht="28" customHeight="1" spans="1:14">
      <c r="A61" s="12"/>
      <c r="B61" s="12" t="s">
        <v>72</v>
      </c>
      <c r="C61" s="10">
        <f t="shared" si="21"/>
        <v>8232335.73</v>
      </c>
      <c r="D61" s="10">
        <f t="shared" si="26"/>
        <v>3633935.73</v>
      </c>
      <c r="E61" s="10">
        <f t="shared" ref="E61:M61" si="27">SUM(E62:E67)</f>
        <v>2437185.73</v>
      </c>
      <c r="F61" s="10">
        <f t="shared" si="27"/>
        <v>1196750</v>
      </c>
      <c r="G61" s="10">
        <f t="shared" si="27"/>
        <v>4598400</v>
      </c>
      <c r="H61" s="10">
        <f t="shared" si="27"/>
        <v>4598400</v>
      </c>
      <c r="I61" s="10">
        <f t="shared" si="27"/>
        <v>0</v>
      </c>
      <c r="J61" s="10">
        <f t="shared" si="27"/>
        <v>0</v>
      </c>
      <c r="K61" s="10">
        <f t="shared" si="27"/>
        <v>0</v>
      </c>
      <c r="L61" s="10">
        <f t="shared" si="27"/>
        <v>10000</v>
      </c>
      <c r="M61" s="10">
        <f t="shared" si="27"/>
        <v>180000</v>
      </c>
      <c r="N61" s="12"/>
    </row>
    <row r="62" s="1" customFormat="1" ht="28" customHeight="1" spans="1:14">
      <c r="A62" s="13" t="s">
        <v>19</v>
      </c>
      <c r="B62" s="13" t="s">
        <v>73</v>
      </c>
      <c r="C62" s="14">
        <f t="shared" si="21"/>
        <v>4598400</v>
      </c>
      <c r="D62" s="14">
        <f t="shared" si="26"/>
        <v>0</v>
      </c>
      <c r="E62" s="14"/>
      <c r="F62" s="14"/>
      <c r="G62" s="14">
        <f t="shared" ref="G62:G67" si="28">SUM(H62:K62)</f>
        <v>4598400</v>
      </c>
      <c r="H62" s="16">
        <v>4598400</v>
      </c>
      <c r="I62" s="14"/>
      <c r="J62" s="14"/>
      <c r="K62" s="14"/>
      <c r="L62" s="14"/>
      <c r="M62" s="14"/>
      <c r="N62" s="13"/>
    </row>
    <row r="63" s="1" customFormat="1" ht="28" customHeight="1" spans="1:14">
      <c r="A63" s="13" t="s">
        <v>19</v>
      </c>
      <c r="B63" s="13" t="s">
        <v>74</v>
      </c>
      <c r="C63" s="14">
        <f t="shared" si="21"/>
        <v>390000</v>
      </c>
      <c r="D63" s="14">
        <f t="shared" si="26"/>
        <v>390000</v>
      </c>
      <c r="E63" s="14"/>
      <c r="F63" s="16">
        <v>390000</v>
      </c>
      <c r="G63" s="14">
        <f t="shared" si="28"/>
        <v>0</v>
      </c>
      <c r="H63" s="14"/>
      <c r="I63" s="14"/>
      <c r="J63" s="14"/>
      <c r="K63" s="14"/>
      <c r="L63" s="14"/>
      <c r="M63" s="14">
        <v>30000</v>
      </c>
      <c r="N63" s="13"/>
    </row>
    <row r="64" s="1" customFormat="1" ht="28" customHeight="1" spans="1:14">
      <c r="A64" s="13" t="s">
        <v>19</v>
      </c>
      <c r="B64" s="13" t="s">
        <v>75</v>
      </c>
      <c r="C64" s="14">
        <f t="shared" si="21"/>
        <v>150000</v>
      </c>
      <c r="D64" s="14">
        <f t="shared" si="26"/>
        <v>150000</v>
      </c>
      <c r="E64" s="14"/>
      <c r="F64" s="16">
        <v>150000</v>
      </c>
      <c r="G64" s="14">
        <f t="shared" si="28"/>
        <v>0</v>
      </c>
      <c r="H64" s="14"/>
      <c r="I64" s="14"/>
      <c r="J64" s="14"/>
      <c r="K64" s="14"/>
      <c r="L64" s="14"/>
      <c r="M64" s="14"/>
      <c r="N64" s="13"/>
    </row>
    <row r="65" s="1" customFormat="1" ht="28" customHeight="1" spans="1:14">
      <c r="A65" s="13" t="s">
        <v>19</v>
      </c>
      <c r="B65" s="13" t="s">
        <v>76</v>
      </c>
      <c r="C65" s="14">
        <f t="shared" si="21"/>
        <v>200000</v>
      </c>
      <c r="D65" s="14">
        <f t="shared" si="26"/>
        <v>200000</v>
      </c>
      <c r="E65" s="14"/>
      <c r="F65" s="16">
        <v>200000</v>
      </c>
      <c r="G65" s="14">
        <f t="shared" si="28"/>
        <v>0</v>
      </c>
      <c r="H65" s="14"/>
      <c r="I65" s="14"/>
      <c r="J65" s="14"/>
      <c r="K65" s="14"/>
      <c r="L65" s="14"/>
      <c r="M65" s="14"/>
      <c r="N65" s="13"/>
    </row>
    <row r="66" s="1" customFormat="1" ht="28" customHeight="1" spans="1:14">
      <c r="A66" s="13" t="s">
        <v>23</v>
      </c>
      <c r="B66" s="13" t="s">
        <v>615</v>
      </c>
      <c r="C66" s="14">
        <f t="shared" si="21"/>
        <v>2437185.73</v>
      </c>
      <c r="D66" s="14">
        <f t="shared" si="26"/>
        <v>2437185.73</v>
      </c>
      <c r="E66" s="15">
        <v>2437185.73</v>
      </c>
      <c r="F66" s="14"/>
      <c r="G66" s="14">
        <f t="shared" si="28"/>
        <v>0</v>
      </c>
      <c r="H66" s="14"/>
      <c r="I66" s="14"/>
      <c r="J66" s="14"/>
      <c r="K66" s="14"/>
      <c r="L66" s="14"/>
      <c r="M66" s="14"/>
      <c r="N66" s="13"/>
    </row>
    <row r="67" s="1" customFormat="1" ht="28" customHeight="1" spans="1:14">
      <c r="A67" s="13" t="s">
        <v>23</v>
      </c>
      <c r="B67" s="13" t="s">
        <v>24</v>
      </c>
      <c r="C67" s="14">
        <f t="shared" si="21"/>
        <v>456750</v>
      </c>
      <c r="D67" s="14">
        <f t="shared" si="26"/>
        <v>456750</v>
      </c>
      <c r="E67" s="14"/>
      <c r="F67" s="14">
        <v>456750</v>
      </c>
      <c r="G67" s="14">
        <f t="shared" si="28"/>
        <v>0</v>
      </c>
      <c r="H67" s="14"/>
      <c r="I67" s="14"/>
      <c r="J67" s="14"/>
      <c r="K67" s="14"/>
      <c r="L67" s="14">
        <v>10000</v>
      </c>
      <c r="M67" s="14">
        <v>150000</v>
      </c>
      <c r="N67" s="13"/>
    </row>
    <row r="68" s="1" customFormat="1" ht="28" customHeight="1" spans="1:14">
      <c r="A68" s="12"/>
      <c r="B68" s="12" t="s">
        <v>77</v>
      </c>
      <c r="C68" s="10">
        <f t="shared" si="21"/>
        <v>1374049.15</v>
      </c>
      <c r="D68" s="10">
        <f t="shared" si="26"/>
        <v>1354049.15</v>
      </c>
      <c r="E68" s="10">
        <f t="shared" ref="E68:M68" si="29">SUM(E69:E73)</f>
        <v>1256549.15</v>
      </c>
      <c r="F68" s="10">
        <f t="shared" si="29"/>
        <v>97500</v>
      </c>
      <c r="G68" s="10">
        <f t="shared" si="29"/>
        <v>20000</v>
      </c>
      <c r="H68" s="10">
        <f t="shared" si="29"/>
        <v>0</v>
      </c>
      <c r="I68" s="10">
        <f t="shared" si="29"/>
        <v>20000</v>
      </c>
      <c r="J68" s="10">
        <f t="shared" si="29"/>
        <v>0</v>
      </c>
      <c r="K68" s="10">
        <f t="shared" si="29"/>
        <v>0</v>
      </c>
      <c r="L68" s="10">
        <f t="shared" si="29"/>
        <v>0</v>
      </c>
      <c r="M68" s="10">
        <f t="shared" si="29"/>
        <v>25000</v>
      </c>
      <c r="N68" s="12"/>
    </row>
    <row r="69" s="1" customFormat="1" ht="28" customHeight="1" spans="1:14">
      <c r="A69" s="13" t="s">
        <v>78</v>
      </c>
      <c r="B69" s="13" t="s">
        <v>79</v>
      </c>
      <c r="C69" s="14">
        <f t="shared" si="21"/>
        <v>20000</v>
      </c>
      <c r="D69" s="14">
        <f t="shared" si="26"/>
        <v>0</v>
      </c>
      <c r="E69" s="14"/>
      <c r="F69" s="14"/>
      <c r="G69" s="14">
        <f t="shared" ref="G69:G73" si="30">SUM(H69:K69)</f>
        <v>20000</v>
      </c>
      <c r="H69" s="14"/>
      <c r="I69" s="16">
        <v>20000</v>
      </c>
      <c r="J69" s="14"/>
      <c r="K69" s="14"/>
      <c r="L69" s="14"/>
      <c r="M69" s="14">
        <v>5000</v>
      </c>
      <c r="N69" s="13"/>
    </row>
    <row r="70" s="1" customFormat="1" ht="28" customHeight="1" spans="1:14">
      <c r="A70" s="13" t="s">
        <v>78</v>
      </c>
      <c r="B70" s="26" t="s">
        <v>80</v>
      </c>
      <c r="C70" s="14">
        <f t="shared" si="21"/>
        <v>30000</v>
      </c>
      <c r="D70" s="14">
        <f t="shared" si="26"/>
        <v>30000</v>
      </c>
      <c r="E70" s="14"/>
      <c r="F70" s="16">
        <v>30000</v>
      </c>
      <c r="G70" s="14">
        <f t="shared" si="30"/>
        <v>0</v>
      </c>
      <c r="H70" s="14"/>
      <c r="I70" s="14"/>
      <c r="J70" s="14"/>
      <c r="K70" s="14"/>
      <c r="L70" s="14"/>
      <c r="M70" s="14"/>
      <c r="N70" s="13"/>
    </row>
    <row r="71" s="1" customFormat="1" ht="28" customHeight="1" spans="1:14">
      <c r="A71" s="13" t="s">
        <v>78</v>
      </c>
      <c r="B71" s="13" t="s">
        <v>81</v>
      </c>
      <c r="C71" s="14">
        <f t="shared" si="21"/>
        <v>40000</v>
      </c>
      <c r="D71" s="14">
        <f t="shared" si="26"/>
        <v>40000</v>
      </c>
      <c r="E71" s="14"/>
      <c r="F71" s="16">
        <v>40000</v>
      </c>
      <c r="G71" s="14">
        <f t="shared" si="30"/>
        <v>0</v>
      </c>
      <c r="H71" s="14"/>
      <c r="I71" s="14"/>
      <c r="J71" s="14"/>
      <c r="K71" s="14"/>
      <c r="L71" s="14"/>
      <c r="M71" s="14">
        <v>10000</v>
      </c>
      <c r="N71" s="13"/>
    </row>
    <row r="72" s="1" customFormat="1" ht="28" customHeight="1" spans="1:14">
      <c r="A72" s="13" t="s">
        <v>82</v>
      </c>
      <c r="B72" s="13" t="s">
        <v>24</v>
      </c>
      <c r="C72" s="14">
        <f t="shared" si="21"/>
        <v>27500</v>
      </c>
      <c r="D72" s="14">
        <f t="shared" si="26"/>
        <v>27500</v>
      </c>
      <c r="E72" s="14"/>
      <c r="F72" s="14">
        <v>27500</v>
      </c>
      <c r="G72" s="14">
        <f t="shared" si="30"/>
        <v>0</v>
      </c>
      <c r="H72" s="14"/>
      <c r="I72" s="14"/>
      <c r="J72" s="14"/>
      <c r="K72" s="14"/>
      <c r="L72" s="14"/>
      <c r="M72" s="14">
        <v>10000</v>
      </c>
      <c r="N72" s="13"/>
    </row>
    <row r="73" s="1" customFormat="1" ht="28" customHeight="1" spans="1:14">
      <c r="A73" s="13" t="s">
        <v>82</v>
      </c>
      <c r="B73" s="13" t="s">
        <v>615</v>
      </c>
      <c r="C73" s="14">
        <f t="shared" si="21"/>
        <v>1256549.15</v>
      </c>
      <c r="D73" s="14">
        <f t="shared" si="26"/>
        <v>1256549.15</v>
      </c>
      <c r="E73" s="15">
        <v>1256549.15</v>
      </c>
      <c r="F73" s="14"/>
      <c r="G73" s="14">
        <f t="shared" si="30"/>
        <v>0</v>
      </c>
      <c r="H73" s="14"/>
      <c r="I73" s="14"/>
      <c r="J73" s="14"/>
      <c r="K73" s="14"/>
      <c r="L73" s="14"/>
      <c r="M73" s="14"/>
      <c r="N73" s="13"/>
    </row>
    <row r="74" s="1" customFormat="1" ht="28" customHeight="1" spans="1:14">
      <c r="A74" s="12"/>
      <c r="B74" s="12" t="s">
        <v>83</v>
      </c>
      <c r="C74" s="10">
        <f t="shared" si="21"/>
        <v>2080472.55</v>
      </c>
      <c r="D74" s="10">
        <f t="shared" si="26"/>
        <v>2080472.55</v>
      </c>
      <c r="E74" s="10">
        <f t="shared" ref="E74:M74" si="31">SUM(E75:E79)</f>
        <v>1942972.55</v>
      </c>
      <c r="F74" s="10">
        <f t="shared" si="31"/>
        <v>137500</v>
      </c>
      <c r="G74" s="10">
        <f t="shared" si="31"/>
        <v>0</v>
      </c>
      <c r="H74" s="10">
        <f t="shared" si="31"/>
        <v>0</v>
      </c>
      <c r="I74" s="10">
        <f t="shared" si="31"/>
        <v>0</v>
      </c>
      <c r="J74" s="10">
        <f t="shared" si="31"/>
        <v>0</v>
      </c>
      <c r="K74" s="10">
        <f t="shared" si="31"/>
        <v>0</v>
      </c>
      <c r="L74" s="10">
        <f t="shared" si="31"/>
        <v>0</v>
      </c>
      <c r="M74" s="10">
        <f t="shared" si="31"/>
        <v>69900</v>
      </c>
      <c r="N74" s="12"/>
    </row>
    <row r="75" s="1" customFormat="1" ht="28" customHeight="1" spans="1:14">
      <c r="A75" s="13" t="s">
        <v>19</v>
      </c>
      <c r="B75" s="13" t="s">
        <v>84</v>
      </c>
      <c r="C75" s="14">
        <f t="shared" si="21"/>
        <v>10000</v>
      </c>
      <c r="D75" s="14">
        <f t="shared" si="26"/>
        <v>10000</v>
      </c>
      <c r="E75" s="14"/>
      <c r="F75" s="14">
        <v>10000</v>
      </c>
      <c r="G75" s="14">
        <f t="shared" ref="G75:G79" si="32">SUM(H75:K75)</f>
        <v>0</v>
      </c>
      <c r="H75" s="14"/>
      <c r="I75" s="14"/>
      <c r="J75" s="14"/>
      <c r="K75" s="14"/>
      <c r="L75" s="14"/>
      <c r="M75" s="14"/>
      <c r="N75" s="13"/>
    </row>
    <row r="76" s="1" customFormat="1" ht="28" customHeight="1" spans="1:14">
      <c r="A76" s="13" t="s">
        <v>19</v>
      </c>
      <c r="B76" s="13" t="s">
        <v>85</v>
      </c>
      <c r="C76" s="14">
        <f t="shared" si="21"/>
        <v>32000</v>
      </c>
      <c r="D76" s="14">
        <f t="shared" si="26"/>
        <v>32000</v>
      </c>
      <c r="E76" s="14"/>
      <c r="F76" s="14">
        <v>32000</v>
      </c>
      <c r="G76" s="14">
        <f t="shared" si="32"/>
        <v>0</v>
      </c>
      <c r="H76" s="14"/>
      <c r="I76" s="14"/>
      <c r="J76" s="14"/>
      <c r="K76" s="14"/>
      <c r="L76" s="14"/>
      <c r="M76" s="14">
        <v>19900</v>
      </c>
      <c r="N76" s="13"/>
    </row>
    <row r="77" s="1" customFormat="1" ht="28" customHeight="1" spans="1:14">
      <c r="A77" s="13" t="s">
        <v>19</v>
      </c>
      <c r="B77" s="13" t="s">
        <v>86</v>
      </c>
      <c r="C77" s="14">
        <f t="shared" si="21"/>
        <v>48000</v>
      </c>
      <c r="D77" s="14">
        <f t="shared" si="26"/>
        <v>48000</v>
      </c>
      <c r="E77" s="14"/>
      <c r="F77" s="14">
        <v>48000</v>
      </c>
      <c r="G77" s="14">
        <f t="shared" si="32"/>
        <v>0</v>
      </c>
      <c r="H77" s="14"/>
      <c r="I77" s="14"/>
      <c r="J77" s="14"/>
      <c r="K77" s="14"/>
      <c r="L77" s="14"/>
      <c r="M77" s="14">
        <v>30000</v>
      </c>
      <c r="N77" s="13"/>
    </row>
    <row r="78" s="1" customFormat="1" ht="28" customHeight="1" spans="1:14">
      <c r="A78" s="13" t="s">
        <v>23</v>
      </c>
      <c r="B78" s="13" t="s">
        <v>24</v>
      </c>
      <c r="C78" s="14">
        <f t="shared" si="21"/>
        <v>47500</v>
      </c>
      <c r="D78" s="14">
        <f t="shared" si="26"/>
        <v>47500</v>
      </c>
      <c r="E78" s="14"/>
      <c r="F78" s="14">
        <v>47500</v>
      </c>
      <c r="G78" s="14">
        <f t="shared" si="32"/>
        <v>0</v>
      </c>
      <c r="H78" s="14"/>
      <c r="I78" s="14"/>
      <c r="J78" s="14"/>
      <c r="K78" s="14"/>
      <c r="L78" s="14"/>
      <c r="M78" s="14">
        <v>20000</v>
      </c>
      <c r="N78" s="13"/>
    </row>
    <row r="79" s="1" customFormat="1" ht="28" customHeight="1" spans="1:14">
      <c r="A79" s="13" t="s">
        <v>23</v>
      </c>
      <c r="B79" s="13" t="s">
        <v>615</v>
      </c>
      <c r="C79" s="14">
        <f t="shared" si="21"/>
        <v>1942972.55</v>
      </c>
      <c r="D79" s="14">
        <f t="shared" si="26"/>
        <v>1942972.55</v>
      </c>
      <c r="E79" s="15">
        <v>1942972.55</v>
      </c>
      <c r="F79" s="14"/>
      <c r="G79" s="14">
        <f t="shared" si="32"/>
        <v>0</v>
      </c>
      <c r="H79" s="14"/>
      <c r="I79" s="14"/>
      <c r="J79" s="14"/>
      <c r="K79" s="14"/>
      <c r="L79" s="14"/>
      <c r="M79" s="14"/>
      <c r="N79" s="13"/>
    </row>
    <row r="80" s="1" customFormat="1" ht="28" customHeight="1" spans="1:14">
      <c r="A80" s="12"/>
      <c r="B80" s="12" t="s">
        <v>87</v>
      </c>
      <c r="C80" s="10">
        <f t="shared" si="21"/>
        <v>1900178.4</v>
      </c>
      <c r="D80" s="10">
        <f t="shared" si="26"/>
        <v>1400178.4</v>
      </c>
      <c r="E80" s="10">
        <f t="shared" ref="E80:M80" si="33">SUM(E81:E83)</f>
        <v>1367678.4</v>
      </c>
      <c r="F80" s="10">
        <f t="shared" si="33"/>
        <v>32500</v>
      </c>
      <c r="G80" s="10">
        <f t="shared" si="33"/>
        <v>500000</v>
      </c>
      <c r="H80" s="10">
        <f t="shared" si="33"/>
        <v>0</v>
      </c>
      <c r="I80" s="10">
        <f t="shared" si="33"/>
        <v>500000</v>
      </c>
      <c r="J80" s="10">
        <f t="shared" si="33"/>
        <v>0</v>
      </c>
      <c r="K80" s="10">
        <f t="shared" si="33"/>
        <v>0</v>
      </c>
      <c r="L80" s="10">
        <f t="shared" si="33"/>
        <v>0</v>
      </c>
      <c r="M80" s="10">
        <f t="shared" si="33"/>
        <v>0</v>
      </c>
      <c r="N80" s="12"/>
    </row>
    <row r="81" s="1" customFormat="1" ht="28" customHeight="1" spans="1:14">
      <c r="A81" s="13" t="s">
        <v>40</v>
      </c>
      <c r="B81" s="13" t="s">
        <v>24</v>
      </c>
      <c r="C81" s="14">
        <f t="shared" si="21"/>
        <v>32500</v>
      </c>
      <c r="D81" s="14">
        <f t="shared" si="26"/>
        <v>32500</v>
      </c>
      <c r="E81" s="14"/>
      <c r="F81" s="14">
        <v>32500</v>
      </c>
      <c r="G81" s="14">
        <f t="shared" ref="G81:G83" si="34">SUM(H81:K81)</f>
        <v>0</v>
      </c>
      <c r="H81" s="14"/>
      <c r="I81" s="14"/>
      <c r="J81" s="14"/>
      <c r="K81" s="14"/>
      <c r="L81" s="14"/>
      <c r="M81" s="14"/>
      <c r="N81" s="13"/>
    </row>
    <row r="82" s="1" customFormat="1" ht="28" customHeight="1" spans="1:14">
      <c r="A82" s="13" t="s">
        <v>40</v>
      </c>
      <c r="B82" s="13" t="s">
        <v>618</v>
      </c>
      <c r="C82" s="14">
        <f t="shared" si="21"/>
        <v>500000</v>
      </c>
      <c r="D82" s="14">
        <f t="shared" si="26"/>
        <v>0</v>
      </c>
      <c r="E82" s="14"/>
      <c r="F82" s="14"/>
      <c r="G82" s="14">
        <f t="shared" si="34"/>
        <v>500000</v>
      </c>
      <c r="H82" s="14"/>
      <c r="I82" s="14">
        <v>500000</v>
      </c>
      <c r="J82" s="14"/>
      <c r="K82" s="14"/>
      <c r="L82" s="14"/>
      <c r="M82" s="14"/>
      <c r="N82" s="13"/>
    </row>
    <row r="83" s="1" customFormat="1" ht="28" customHeight="1" spans="1:14">
      <c r="A83" s="13" t="s">
        <v>40</v>
      </c>
      <c r="B83" s="13" t="s">
        <v>615</v>
      </c>
      <c r="C83" s="14">
        <f t="shared" si="21"/>
        <v>1367678.4</v>
      </c>
      <c r="D83" s="14">
        <f t="shared" si="26"/>
        <v>1367678.4</v>
      </c>
      <c r="E83" s="15">
        <v>1367678.4</v>
      </c>
      <c r="F83" s="14"/>
      <c r="G83" s="14">
        <f t="shared" si="34"/>
        <v>0</v>
      </c>
      <c r="H83" s="14"/>
      <c r="I83" s="14"/>
      <c r="J83" s="14"/>
      <c r="K83" s="14"/>
      <c r="L83" s="14"/>
      <c r="M83" s="14"/>
      <c r="N83" s="13"/>
    </row>
    <row r="84" s="1" customFormat="1" ht="28" customHeight="1" spans="1:14">
      <c r="A84" s="12"/>
      <c r="B84" s="12" t="s">
        <v>89</v>
      </c>
      <c r="C84" s="10">
        <f t="shared" si="21"/>
        <v>8109902.25</v>
      </c>
      <c r="D84" s="10">
        <f t="shared" si="26"/>
        <v>8109902.25</v>
      </c>
      <c r="E84" s="10">
        <f t="shared" ref="E84:M84" si="35">SUM(E85:E92)</f>
        <v>2367402.25</v>
      </c>
      <c r="F84" s="10">
        <f t="shared" si="35"/>
        <v>5742500</v>
      </c>
      <c r="G84" s="10">
        <f t="shared" si="35"/>
        <v>0</v>
      </c>
      <c r="H84" s="10">
        <f t="shared" si="35"/>
        <v>0</v>
      </c>
      <c r="I84" s="10">
        <f t="shared" si="35"/>
        <v>0</v>
      </c>
      <c r="J84" s="10">
        <f t="shared" si="35"/>
        <v>0</v>
      </c>
      <c r="K84" s="10">
        <f t="shared" si="35"/>
        <v>0</v>
      </c>
      <c r="L84" s="10">
        <f t="shared" si="35"/>
        <v>1550000</v>
      </c>
      <c r="M84" s="10">
        <f t="shared" si="35"/>
        <v>3515000</v>
      </c>
      <c r="N84" s="12"/>
    </row>
    <row r="85" s="1" customFormat="1" ht="28" customHeight="1" spans="1:14">
      <c r="A85" s="13" t="s">
        <v>90</v>
      </c>
      <c r="B85" s="13" t="s">
        <v>91</v>
      </c>
      <c r="C85" s="14">
        <f t="shared" si="21"/>
        <v>700000</v>
      </c>
      <c r="D85" s="14">
        <f t="shared" si="26"/>
        <v>700000</v>
      </c>
      <c r="E85" s="14"/>
      <c r="F85" s="16">
        <v>700000</v>
      </c>
      <c r="G85" s="14">
        <f t="shared" ref="G85:G92" si="36">SUM(H85:K85)</f>
        <v>0</v>
      </c>
      <c r="H85" s="14"/>
      <c r="I85" s="14"/>
      <c r="J85" s="14"/>
      <c r="K85" s="14"/>
      <c r="L85" s="14"/>
      <c r="M85" s="14">
        <v>700000</v>
      </c>
      <c r="N85" s="13"/>
    </row>
    <row r="86" s="1" customFormat="1" ht="28" customHeight="1" spans="1:14">
      <c r="A86" s="13" t="s">
        <v>90</v>
      </c>
      <c r="B86" s="13" t="s">
        <v>92</v>
      </c>
      <c r="C86" s="14">
        <f t="shared" si="21"/>
        <v>1030000</v>
      </c>
      <c r="D86" s="14">
        <f t="shared" si="26"/>
        <v>1030000</v>
      </c>
      <c r="E86" s="14"/>
      <c r="F86" s="16">
        <v>1030000</v>
      </c>
      <c r="G86" s="14">
        <f t="shared" si="36"/>
        <v>0</v>
      </c>
      <c r="H86" s="14"/>
      <c r="I86" s="14"/>
      <c r="J86" s="14"/>
      <c r="K86" s="14"/>
      <c r="L86" s="14">
        <v>1030000</v>
      </c>
      <c r="M86" s="14"/>
      <c r="N86" s="13"/>
    </row>
    <row r="87" s="1" customFormat="1" ht="28" customHeight="1" spans="1:14">
      <c r="A87" s="13" t="s">
        <v>90</v>
      </c>
      <c r="B87" s="13" t="s">
        <v>93</v>
      </c>
      <c r="C87" s="14">
        <f t="shared" si="21"/>
        <v>600000</v>
      </c>
      <c r="D87" s="14">
        <f t="shared" si="26"/>
        <v>600000</v>
      </c>
      <c r="E87" s="14"/>
      <c r="F87" s="16">
        <v>600000</v>
      </c>
      <c r="G87" s="14">
        <f t="shared" si="36"/>
        <v>0</v>
      </c>
      <c r="H87" s="14"/>
      <c r="I87" s="14"/>
      <c r="J87" s="14"/>
      <c r="K87" s="14"/>
      <c r="L87" s="14">
        <v>520000</v>
      </c>
      <c r="M87" s="14">
        <v>520000</v>
      </c>
      <c r="N87" s="13"/>
    </row>
    <row r="88" s="1" customFormat="1" ht="28" customHeight="1" spans="1:14">
      <c r="A88" s="13" t="s">
        <v>90</v>
      </c>
      <c r="B88" s="13" t="s">
        <v>94</v>
      </c>
      <c r="C88" s="14">
        <f t="shared" si="21"/>
        <v>2000000</v>
      </c>
      <c r="D88" s="14">
        <f t="shared" si="26"/>
        <v>2000000</v>
      </c>
      <c r="E88" s="14"/>
      <c r="F88" s="16">
        <v>2000000</v>
      </c>
      <c r="G88" s="14">
        <f t="shared" si="36"/>
        <v>0</v>
      </c>
      <c r="H88" s="14"/>
      <c r="I88" s="14"/>
      <c r="J88" s="14"/>
      <c r="K88" s="14"/>
      <c r="L88" s="14"/>
      <c r="M88" s="14">
        <v>2000000</v>
      </c>
      <c r="N88" s="13"/>
    </row>
    <row r="89" s="1" customFormat="1" ht="28" customHeight="1" spans="1:14">
      <c r="A89" s="13" t="s">
        <v>90</v>
      </c>
      <c r="B89" s="13" t="s">
        <v>95</v>
      </c>
      <c r="C89" s="14">
        <f t="shared" si="21"/>
        <v>1200000</v>
      </c>
      <c r="D89" s="14">
        <f t="shared" si="26"/>
        <v>1200000</v>
      </c>
      <c r="E89" s="14"/>
      <c r="F89" s="16">
        <v>1200000</v>
      </c>
      <c r="G89" s="14">
        <f t="shared" si="36"/>
        <v>0</v>
      </c>
      <c r="H89" s="14"/>
      <c r="I89" s="14"/>
      <c r="J89" s="14"/>
      <c r="K89" s="14"/>
      <c r="L89" s="14"/>
      <c r="M89" s="14">
        <f>210000+50000+35000</f>
        <v>295000</v>
      </c>
      <c r="N89" s="13"/>
    </row>
    <row r="90" s="1" customFormat="1" ht="28" customHeight="1" spans="1:14">
      <c r="A90" s="13" t="s">
        <v>90</v>
      </c>
      <c r="B90" s="13" t="s">
        <v>96</v>
      </c>
      <c r="C90" s="14">
        <f t="shared" si="21"/>
        <v>150000</v>
      </c>
      <c r="D90" s="14">
        <f t="shared" si="26"/>
        <v>150000</v>
      </c>
      <c r="E90" s="14"/>
      <c r="F90" s="16">
        <v>150000</v>
      </c>
      <c r="G90" s="14">
        <f t="shared" si="36"/>
        <v>0</v>
      </c>
      <c r="H90" s="14"/>
      <c r="I90" s="14"/>
      <c r="J90" s="14"/>
      <c r="K90" s="14"/>
      <c r="L90" s="14"/>
      <c r="M90" s="14"/>
      <c r="N90" s="13"/>
    </row>
    <row r="91" s="1" customFormat="1" ht="28" customHeight="1" spans="1:14">
      <c r="A91" s="13" t="s">
        <v>90</v>
      </c>
      <c r="B91" s="13" t="s">
        <v>24</v>
      </c>
      <c r="C91" s="14">
        <f t="shared" si="21"/>
        <v>62500</v>
      </c>
      <c r="D91" s="14">
        <f t="shared" si="26"/>
        <v>62500</v>
      </c>
      <c r="E91" s="14"/>
      <c r="F91" s="16">
        <v>62500</v>
      </c>
      <c r="G91" s="14">
        <f t="shared" si="36"/>
        <v>0</v>
      </c>
      <c r="H91" s="14"/>
      <c r="I91" s="14"/>
      <c r="J91" s="14"/>
      <c r="K91" s="14"/>
      <c r="L91" s="14"/>
      <c r="M91" s="14"/>
      <c r="N91" s="13"/>
    </row>
    <row r="92" s="1" customFormat="1" ht="28" customHeight="1" spans="1:14">
      <c r="A92" s="13" t="s">
        <v>90</v>
      </c>
      <c r="B92" s="13" t="s">
        <v>615</v>
      </c>
      <c r="C92" s="14">
        <f t="shared" si="21"/>
        <v>2367402.25</v>
      </c>
      <c r="D92" s="14">
        <f t="shared" si="26"/>
        <v>2367402.25</v>
      </c>
      <c r="E92" s="15">
        <v>2367402.25</v>
      </c>
      <c r="F92" s="14"/>
      <c r="G92" s="14">
        <f t="shared" si="36"/>
        <v>0</v>
      </c>
      <c r="H92" s="14"/>
      <c r="I92" s="14"/>
      <c r="J92" s="14"/>
      <c r="K92" s="14"/>
      <c r="L92" s="14"/>
      <c r="M92" s="14"/>
      <c r="N92" s="13"/>
    </row>
    <row r="93" s="1" customFormat="1" ht="28" customHeight="1" spans="1:14">
      <c r="A93" s="12"/>
      <c r="B93" s="12" t="s">
        <v>97</v>
      </c>
      <c r="C93" s="10">
        <f t="shared" si="21"/>
        <v>3154037.16</v>
      </c>
      <c r="D93" s="10">
        <f t="shared" si="26"/>
        <v>3154037.16</v>
      </c>
      <c r="E93" s="10">
        <f t="shared" ref="E93:M93" si="37">SUM(E94:E98)</f>
        <v>2931537.16</v>
      </c>
      <c r="F93" s="10">
        <f t="shared" si="37"/>
        <v>222500</v>
      </c>
      <c r="G93" s="10">
        <f t="shared" si="37"/>
        <v>0</v>
      </c>
      <c r="H93" s="10">
        <f t="shared" si="37"/>
        <v>0</v>
      </c>
      <c r="I93" s="10">
        <f t="shared" si="37"/>
        <v>0</v>
      </c>
      <c r="J93" s="10">
        <f t="shared" si="37"/>
        <v>0</v>
      </c>
      <c r="K93" s="10">
        <f t="shared" si="37"/>
        <v>0</v>
      </c>
      <c r="L93" s="10">
        <f t="shared" si="37"/>
        <v>0</v>
      </c>
      <c r="M93" s="10">
        <f t="shared" si="37"/>
        <v>32000</v>
      </c>
      <c r="N93" s="12"/>
    </row>
    <row r="94" s="1" customFormat="1" ht="28" customHeight="1" spans="1:14">
      <c r="A94" s="13" t="s">
        <v>40</v>
      </c>
      <c r="B94" s="13" t="s">
        <v>98</v>
      </c>
      <c r="C94" s="14">
        <f t="shared" si="21"/>
        <v>50000</v>
      </c>
      <c r="D94" s="14">
        <f t="shared" si="26"/>
        <v>50000</v>
      </c>
      <c r="E94" s="14"/>
      <c r="F94" s="16">
        <v>50000</v>
      </c>
      <c r="G94" s="14">
        <f t="shared" ref="G94:G98" si="38">SUM(H94:K94)</f>
        <v>0</v>
      </c>
      <c r="H94" s="14"/>
      <c r="I94" s="14"/>
      <c r="J94" s="14"/>
      <c r="K94" s="14"/>
      <c r="L94" s="14"/>
      <c r="M94" s="14">
        <v>7000</v>
      </c>
      <c r="N94" s="13"/>
    </row>
    <row r="95" s="1" customFormat="1" ht="28" customHeight="1" spans="1:14">
      <c r="A95" s="13" t="s">
        <v>40</v>
      </c>
      <c r="B95" s="13" t="s">
        <v>99</v>
      </c>
      <c r="C95" s="14">
        <f t="shared" si="21"/>
        <v>10000</v>
      </c>
      <c r="D95" s="14">
        <f t="shared" si="26"/>
        <v>10000</v>
      </c>
      <c r="E95" s="14"/>
      <c r="F95" s="16">
        <v>10000</v>
      </c>
      <c r="G95" s="14">
        <f t="shared" si="38"/>
        <v>0</v>
      </c>
      <c r="H95" s="14"/>
      <c r="I95" s="14"/>
      <c r="J95" s="14"/>
      <c r="K95" s="14"/>
      <c r="L95" s="14"/>
      <c r="M95" s="14"/>
      <c r="N95" s="13"/>
    </row>
    <row r="96" s="1" customFormat="1" ht="28" customHeight="1" spans="1:14">
      <c r="A96" s="13" t="s">
        <v>40</v>
      </c>
      <c r="B96" s="13" t="s">
        <v>100</v>
      </c>
      <c r="C96" s="14">
        <f t="shared" si="21"/>
        <v>95000</v>
      </c>
      <c r="D96" s="14">
        <f t="shared" si="26"/>
        <v>95000</v>
      </c>
      <c r="E96" s="14"/>
      <c r="F96" s="16">
        <v>95000</v>
      </c>
      <c r="G96" s="14">
        <f t="shared" si="38"/>
        <v>0</v>
      </c>
      <c r="H96" s="14"/>
      <c r="I96" s="14"/>
      <c r="J96" s="14"/>
      <c r="K96" s="14"/>
      <c r="L96" s="14"/>
      <c r="M96" s="14"/>
      <c r="N96" s="13"/>
    </row>
    <row r="97" s="1" customFormat="1" ht="28" customHeight="1" spans="1:14">
      <c r="A97" s="13" t="s">
        <v>40</v>
      </c>
      <c r="B97" s="13" t="s">
        <v>24</v>
      </c>
      <c r="C97" s="14">
        <f t="shared" si="21"/>
        <v>67500</v>
      </c>
      <c r="D97" s="14">
        <f t="shared" si="26"/>
        <v>67500</v>
      </c>
      <c r="E97" s="14"/>
      <c r="F97" s="16">
        <v>67500</v>
      </c>
      <c r="G97" s="14">
        <f t="shared" si="38"/>
        <v>0</v>
      </c>
      <c r="H97" s="14"/>
      <c r="I97" s="14"/>
      <c r="J97" s="14"/>
      <c r="K97" s="14"/>
      <c r="L97" s="14"/>
      <c r="M97" s="14">
        <v>25000</v>
      </c>
      <c r="N97" s="13"/>
    </row>
    <row r="98" s="1" customFormat="1" ht="28" customHeight="1" spans="1:14">
      <c r="A98" s="13" t="s">
        <v>40</v>
      </c>
      <c r="B98" s="13" t="s">
        <v>615</v>
      </c>
      <c r="C98" s="14">
        <f t="shared" si="21"/>
        <v>2931537.16</v>
      </c>
      <c r="D98" s="14">
        <f t="shared" si="26"/>
        <v>2931537.16</v>
      </c>
      <c r="E98" s="15">
        <v>2931537.16</v>
      </c>
      <c r="F98" s="14"/>
      <c r="G98" s="14">
        <f t="shared" si="38"/>
        <v>0</v>
      </c>
      <c r="H98" s="14"/>
      <c r="I98" s="14"/>
      <c r="J98" s="14"/>
      <c r="K98" s="14"/>
      <c r="L98" s="14"/>
      <c r="M98" s="14"/>
      <c r="N98" s="13"/>
    </row>
    <row r="99" s="1" customFormat="1" ht="28" customHeight="1" spans="1:14">
      <c r="A99" s="12"/>
      <c r="B99" s="12" t="s">
        <v>101</v>
      </c>
      <c r="C99" s="10">
        <f t="shared" si="21"/>
        <v>738708.66</v>
      </c>
      <c r="D99" s="10">
        <f t="shared" si="26"/>
        <v>738708.66</v>
      </c>
      <c r="E99" s="10">
        <f>E102</f>
        <v>643708.66</v>
      </c>
      <c r="F99" s="10">
        <f>SUM(F100:F101)</f>
        <v>95000</v>
      </c>
      <c r="G99" s="10">
        <f t="shared" ref="G99:M99" si="39">SUM(G100:G102)</f>
        <v>0</v>
      </c>
      <c r="H99" s="10">
        <f t="shared" si="39"/>
        <v>0</v>
      </c>
      <c r="I99" s="10">
        <f t="shared" si="39"/>
        <v>0</v>
      </c>
      <c r="J99" s="10">
        <f t="shared" si="39"/>
        <v>0</v>
      </c>
      <c r="K99" s="10">
        <f t="shared" si="39"/>
        <v>0</v>
      </c>
      <c r="L99" s="10">
        <f t="shared" si="39"/>
        <v>0</v>
      </c>
      <c r="M99" s="10">
        <f t="shared" si="39"/>
        <v>40000</v>
      </c>
      <c r="N99" s="12"/>
    </row>
    <row r="100" s="1" customFormat="1" ht="28" customHeight="1" spans="1:14">
      <c r="A100" s="13" t="s">
        <v>19</v>
      </c>
      <c r="B100" s="13" t="s">
        <v>102</v>
      </c>
      <c r="C100" s="14">
        <f t="shared" si="21"/>
        <v>80000</v>
      </c>
      <c r="D100" s="14">
        <f t="shared" si="26"/>
        <v>80000</v>
      </c>
      <c r="E100" s="14"/>
      <c r="F100" s="14">
        <v>80000</v>
      </c>
      <c r="G100" s="14">
        <f t="shared" ref="G100:G102" si="40">SUM(H100:K100)</f>
        <v>0</v>
      </c>
      <c r="H100" s="14"/>
      <c r="I100" s="14"/>
      <c r="J100" s="14"/>
      <c r="K100" s="14"/>
      <c r="L100" s="14"/>
      <c r="M100" s="14">
        <v>40000</v>
      </c>
      <c r="N100" s="13"/>
    </row>
    <row r="101" s="1" customFormat="1" ht="28" customHeight="1" spans="1:14">
      <c r="A101" s="13" t="s">
        <v>23</v>
      </c>
      <c r="B101" s="13" t="s">
        <v>24</v>
      </c>
      <c r="C101" s="14">
        <f t="shared" si="21"/>
        <v>15000</v>
      </c>
      <c r="D101" s="14">
        <f t="shared" si="26"/>
        <v>15000</v>
      </c>
      <c r="E101" s="14"/>
      <c r="F101" s="14">
        <v>15000</v>
      </c>
      <c r="G101" s="14">
        <f t="shared" si="40"/>
        <v>0</v>
      </c>
      <c r="H101" s="14"/>
      <c r="I101" s="14"/>
      <c r="J101" s="14"/>
      <c r="K101" s="14"/>
      <c r="L101" s="14"/>
      <c r="M101" s="14"/>
      <c r="N101" s="13"/>
    </row>
    <row r="102" s="1" customFormat="1" ht="28" customHeight="1" spans="1:14">
      <c r="A102" s="13" t="s">
        <v>23</v>
      </c>
      <c r="B102" s="13" t="s">
        <v>615</v>
      </c>
      <c r="C102" s="14">
        <f t="shared" si="21"/>
        <v>643708.66</v>
      </c>
      <c r="D102" s="14">
        <f t="shared" si="26"/>
        <v>643708.66</v>
      </c>
      <c r="E102" s="15">
        <v>643708.66</v>
      </c>
      <c r="F102" s="14"/>
      <c r="G102" s="14">
        <f t="shared" si="40"/>
        <v>0</v>
      </c>
      <c r="H102" s="14"/>
      <c r="I102" s="14"/>
      <c r="J102" s="14"/>
      <c r="K102" s="14"/>
      <c r="L102" s="14"/>
      <c r="M102" s="14"/>
      <c r="N102" s="13"/>
    </row>
    <row r="103" s="1" customFormat="1" ht="28" customHeight="1" spans="1:14">
      <c r="A103" s="12"/>
      <c r="B103" s="12" t="s">
        <v>103</v>
      </c>
      <c r="C103" s="10">
        <f t="shared" si="21"/>
        <v>7721581.14</v>
      </c>
      <c r="D103" s="10">
        <f t="shared" si="26"/>
        <v>7221581.14</v>
      </c>
      <c r="E103" s="10">
        <f t="shared" ref="E103:M103" si="41">SUM(E104:E110)</f>
        <v>4314081.14</v>
      </c>
      <c r="F103" s="10">
        <f t="shared" si="41"/>
        <v>2907500</v>
      </c>
      <c r="G103" s="10">
        <f t="shared" si="41"/>
        <v>500000</v>
      </c>
      <c r="H103" s="10">
        <f t="shared" si="41"/>
        <v>500000</v>
      </c>
      <c r="I103" s="10">
        <f t="shared" si="41"/>
        <v>0</v>
      </c>
      <c r="J103" s="10">
        <f t="shared" si="41"/>
        <v>0</v>
      </c>
      <c r="K103" s="10">
        <f t="shared" si="41"/>
        <v>0</v>
      </c>
      <c r="L103" s="10">
        <f t="shared" si="41"/>
        <v>0</v>
      </c>
      <c r="M103" s="10">
        <f t="shared" si="41"/>
        <v>100000</v>
      </c>
      <c r="N103" s="12"/>
    </row>
    <row r="104" s="1" customFormat="1" ht="28" customHeight="1" spans="1:14">
      <c r="A104" s="13" t="s">
        <v>40</v>
      </c>
      <c r="B104" s="13" t="s">
        <v>615</v>
      </c>
      <c r="C104" s="14">
        <f t="shared" si="21"/>
        <v>4314081.14</v>
      </c>
      <c r="D104" s="14">
        <f t="shared" si="26"/>
        <v>4314081.14</v>
      </c>
      <c r="E104" s="15">
        <v>4314081.14</v>
      </c>
      <c r="F104" s="14"/>
      <c r="G104" s="14">
        <f t="shared" ref="G104:G110" si="42">SUM(H104:K104)</f>
        <v>0</v>
      </c>
      <c r="H104" s="14"/>
      <c r="I104" s="14"/>
      <c r="J104" s="14"/>
      <c r="K104" s="14"/>
      <c r="L104" s="14"/>
      <c r="M104" s="14"/>
      <c r="N104" s="13"/>
    </row>
    <row r="105" s="1" customFormat="1" ht="28" customHeight="1" spans="1:14">
      <c r="A105" s="13" t="s">
        <v>40</v>
      </c>
      <c r="B105" s="13" t="s">
        <v>24</v>
      </c>
      <c r="C105" s="14">
        <f t="shared" si="21"/>
        <v>107500</v>
      </c>
      <c r="D105" s="14">
        <f t="shared" si="26"/>
        <v>107500</v>
      </c>
      <c r="E105" s="14"/>
      <c r="F105" s="14">
        <v>107500</v>
      </c>
      <c r="G105" s="14">
        <f t="shared" si="42"/>
        <v>0</v>
      </c>
      <c r="H105" s="14"/>
      <c r="I105" s="14"/>
      <c r="J105" s="14"/>
      <c r="K105" s="14"/>
      <c r="L105" s="14"/>
      <c r="M105" s="14">
        <v>60000</v>
      </c>
      <c r="N105" s="13"/>
    </row>
    <row r="106" s="1" customFormat="1" ht="28" customHeight="1" spans="1:14">
      <c r="A106" s="13" t="s">
        <v>40</v>
      </c>
      <c r="B106" s="13" t="s">
        <v>104</v>
      </c>
      <c r="C106" s="14">
        <f t="shared" si="21"/>
        <v>100000</v>
      </c>
      <c r="D106" s="14">
        <f t="shared" si="26"/>
        <v>100000</v>
      </c>
      <c r="E106" s="14"/>
      <c r="F106" s="14">
        <v>100000</v>
      </c>
      <c r="G106" s="14">
        <f t="shared" si="42"/>
        <v>0</v>
      </c>
      <c r="H106" s="14"/>
      <c r="I106" s="14"/>
      <c r="J106" s="14"/>
      <c r="K106" s="14"/>
      <c r="L106" s="14"/>
      <c r="M106" s="14">
        <v>40000</v>
      </c>
      <c r="N106" s="13"/>
    </row>
    <row r="107" s="1" customFormat="1" ht="28" customHeight="1" spans="1:14">
      <c r="A107" s="13" t="s">
        <v>40</v>
      </c>
      <c r="B107" s="13" t="s">
        <v>105</v>
      </c>
      <c r="C107" s="14">
        <f t="shared" si="21"/>
        <v>1200000</v>
      </c>
      <c r="D107" s="14">
        <f t="shared" si="26"/>
        <v>1200000</v>
      </c>
      <c r="E107" s="14"/>
      <c r="F107" s="14">
        <v>1200000</v>
      </c>
      <c r="G107" s="14">
        <f t="shared" si="42"/>
        <v>0</v>
      </c>
      <c r="H107" s="14"/>
      <c r="I107" s="14"/>
      <c r="J107" s="14"/>
      <c r="K107" s="14"/>
      <c r="L107" s="14"/>
      <c r="M107" s="14"/>
      <c r="N107" s="13"/>
    </row>
    <row r="108" s="1" customFormat="1" ht="28" customHeight="1" spans="1:14">
      <c r="A108" s="13" t="s">
        <v>40</v>
      </c>
      <c r="B108" s="13" t="s">
        <v>106</v>
      </c>
      <c r="C108" s="14">
        <f t="shared" si="21"/>
        <v>300000</v>
      </c>
      <c r="D108" s="14">
        <f t="shared" si="26"/>
        <v>300000</v>
      </c>
      <c r="E108" s="14"/>
      <c r="F108" s="14">
        <v>300000</v>
      </c>
      <c r="G108" s="14">
        <f t="shared" si="42"/>
        <v>0</v>
      </c>
      <c r="H108" s="14"/>
      <c r="I108" s="14"/>
      <c r="J108" s="14"/>
      <c r="K108" s="14"/>
      <c r="L108" s="14"/>
      <c r="M108" s="14"/>
      <c r="N108" s="13"/>
    </row>
    <row r="109" s="1" customFormat="1" ht="28" customHeight="1" spans="1:14">
      <c r="A109" s="13" t="s">
        <v>36</v>
      </c>
      <c r="B109" s="13" t="s">
        <v>107</v>
      </c>
      <c r="C109" s="14">
        <f t="shared" ref="C109:C172" si="43">SUM(D109,G109)</f>
        <v>1200000</v>
      </c>
      <c r="D109" s="14">
        <f t="shared" ref="D109:D172" si="44">SUM(E109:F109)</f>
        <v>1200000</v>
      </c>
      <c r="E109" s="14"/>
      <c r="F109" s="16">
        <v>1200000</v>
      </c>
      <c r="G109" s="14">
        <f t="shared" si="42"/>
        <v>0</v>
      </c>
      <c r="H109" s="14"/>
      <c r="I109" s="14"/>
      <c r="J109" s="14"/>
      <c r="K109" s="14"/>
      <c r="L109" s="14"/>
      <c r="M109" s="14"/>
      <c r="N109" s="13"/>
    </row>
    <row r="110" s="1" customFormat="1" ht="28" customHeight="1" spans="1:14">
      <c r="A110" s="13" t="s">
        <v>36</v>
      </c>
      <c r="B110" s="13" t="s">
        <v>108</v>
      </c>
      <c r="C110" s="14">
        <f t="shared" si="43"/>
        <v>500000</v>
      </c>
      <c r="D110" s="14">
        <f t="shared" si="44"/>
        <v>0</v>
      </c>
      <c r="E110" s="14"/>
      <c r="F110" s="14"/>
      <c r="G110" s="14">
        <f t="shared" si="42"/>
        <v>500000</v>
      </c>
      <c r="H110" s="14">
        <v>500000</v>
      </c>
      <c r="I110" s="14"/>
      <c r="J110" s="14"/>
      <c r="K110" s="14"/>
      <c r="L110" s="14"/>
      <c r="M110" s="14"/>
      <c r="N110" s="13"/>
    </row>
    <row r="111" s="1" customFormat="1" ht="28" customHeight="1" spans="1:14">
      <c r="A111" s="12"/>
      <c r="B111" s="12" t="s">
        <v>109</v>
      </c>
      <c r="C111" s="10">
        <f t="shared" si="43"/>
        <v>503589.05</v>
      </c>
      <c r="D111" s="10">
        <f t="shared" si="44"/>
        <v>503589.05</v>
      </c>
      <c r="E111" s="10">
        <f t="shared" ref="E111:M111" si="45">SUM(E112:E114)</f>
        <v>453589.05</v>
      </c>
      <c r="F111" s="10">
        <f t="shared" si="45"/>
        <v>50000</v>
      </c>
      <c r="G111" s="10">
        <f t="shared" si="45"/>
        <v>0</v>
      </c>
      <c r="H111" s="10">
        <f t="shared" si="45"/>
        <v>0</v>
      </c>
      <c r="I111" s="10">
        <f t="shared" si="45"/>
        <v>0</v>
      </c>
      <c r="J111" s="10">
        <f t="shared" si="45"/>
        <v>0</v>
      </c>
      <c r="K111" s="10">
        <f t="shared" si="45"/>
        <v>0</v>
      </c>
      <c r="L111" s="10">
        <f t="shared" si="45"/>
        <v>0</v>
      </c>
      <c r="M111" s="10">
        <f t="shared" si="45"/>
        <v>15000</v>
      </c>
      <c r="N111" s="12"/>
    </row>
    <row r="112" s="1" customFormat="1" ht="28" customHeight="1" spans="1:14">
      <c r="A112" s="13" t="s">
        <v>40</v>
      </c>
      <c r="B112" s="13" t="s">
        <v>615</v>
      </c>
      <c r="C112" s="14">
        <f t="shared" si="43"/>
        <v>453589.05</v>
      </c>
      <c r="D112" s="14">
        <f t="shared" si="44"/>
        <v>453589.05</v>
      </c>
      <c r="E112" s="15">
        <v>453589.05</v>
      </c>
      <c r="F112" s="14"/>
      <c r="G112" s="14">
        <f t="shared" ref="G112:G114" si="46">SUM(H112:K112)</f>
        <v>0</v>
      </c>
      <c r="H112" s="14"/>
      <c r="I112" s="14"/>
      <c r="J112" s="14"/>
      <c r="K112" s="14"/>
      <c r="L112" s="14"/>
      <c r="M112" s="14"/>
      <c r="N112" s="13"/>
    </row>
    <row r="113" s="1" customFormat="1" ht="28" customHeight="1" spans="1:14">
      <c r="A113" s="13" t="s">
        <v>36</v>
      </c>
      <c r="B113" s="13" t="s">
        <v>102</v>
      </c>
      <c r="C113" s="14">
        <f t="shared" si="43"/>
        <v>40000</v>
      </c>
      <c r="D113" s="14">
        <f t="shared" si="44"/>
        <v>40000</v>
      </c>
      <c r="E113" s="14"/>
      <c r="F113" s="14">
        <v>40000</v>
      </c>
      <c r="G113" s="14">
        <f t="shared" si="46"/>
        <v>0</v>
      </c>
      <c r="H113" s="14"/>
      <c r="I113" s="14"/>
      <c r="J113" s="14"/>
      <c r="K113" s="14"/>
      <c r="L113" s="14"/>
      <c r="M113" s="14">
        <v>15000</v>
      </c>
      <c r="N113" s="13"/>
    </row>
    <row r="114" s="1" customFormat="1" ht="28" customHeight="1" spans="1:14">
      <c r="A114" s="13" t="s">
        <v>40</v>
      </c>
      <c r="B114" s="13" t="s">
        <v>24</v>
      </c>
      <c r="C114" s="14">
        <f t="shared" si="43"/>
        <v>10000</v>
      </c>
      <c r="D114" s="14">
        <f t="shared" si="44"/>
        <v>10000</v>
      </c>
      <c r="E114" s="14"/>
      <c r="F114" s="14">
        <v>10000</v>
      </c>
      <c r="G114" s="14">
        <f t="shared" si="46"/>
        <v>0</v>
      </c>
      <c r="H114" s="14"/>
      <c r="I114" s="14"/>
      <c r="J114" s="14"/>
      <c r="K114" s="14"/>
      <c r="L114" s="14"/>
      <c r="M114" s="14"/>
      <c r="N114" s="13"/>
    </row>
    <row r="115" s="1" customFormat="1" ht="28" customHeight="1" spans="1:14">
      <c r="A115" s="12"/>
      <c r="B115" s="12" t="s">
        <v>110</v>
      </c>
      <c r="C115" s="10">
        <f t="shared" si="43"/>
        <v>821251.74</v>
      </c>
      <c r="D115" s="10">
        <f t="shared" si="44"/>
        <v>821251.74</v>
      </c>
      <c r="E115" s="10">
        <f t="shared" ref="E115:M115" si="47">SUM(E116:E118)</f>
        <v>783751.74</v>
      </c>
      <c r="F115" s="10">
        <f t="shared" si="47"/>
        <v>37500</v>
      </c>
      <c r="G115" s="10">
        <f t="shared" si="47"/>
        <v>0</v>
      </c>
      <c r="H115" s="10">
        <f t="shared" si="47"/>
        <v>0</v>
      </c>
      <c r="I115" s="10">
        <f t="shared" si="47"/>
        <v>0</v>
      </c>
      <c r="J115" s="10">
        <f t="shared" si="47"/>
        <v>0</v>
      </c>
      <c r="K115" s="10">
        <f t="shared" si="47"/>
        <v>0</v>
      </c>
      <c r="L115" s="10">
        <f t="shared" si="47"/>
        <v>0</v>
      </c>
      <c r="M115" s="10">
        <f t="shared" si="47"/>
        <v>10000</v>
      </c>
      <c r="N115" s="12"/>
    </row>
    <row r="116" s="1" customFormat="1" ht="28" customHeight="1" spans="1:14">
      <c r="A116" s="13" t="s">
        <v>111</v>
      </c>
      <c r="B116" s="13" t="s">
        <v>112</v>
      </c>
      <c r="C116" s="14">
        <f t="shared" si="43"/>
        <v>20000</v>
      </c>
      <c r="D116" s="14">
        <f t="shared" si="44"/>
        <v>20000</v>
      </c>
      <c r="E116" s="14"/>
      <c r="F116" s="16">
        <v>20000</v>
      </c>
      <c r="G116" s="14">
        <f t="shared" ref="G116:G118" si="48">SUM(H116:K116)</f>
        <v>0</v>
      </c>
      <c r="H116" s="14"/>
      <c r="I116" s="14"/>
      <c r="J116" s="14"/>
      <c r="K116" s="14"/>
      <c r="L116" s="14"/>
      <c r="M116" s="14">
        <v>4000</v>
      </c>
      <c r="N116" s="13"/>
    </row>
    <row r="117" s="1" customFormat="1" ht="28" customHeight="1" spans="1:14">
      <c r="A117" s="13" t="s">
        <v>111</v>
      </c>
      <c r="B117" s="13" t="s">
        <v>24</v>
      </c>
      <c r="C117" s="14">
        <f t="shared" si="43"/>
        <v>17500</v>
      </c>
      <c r="D117" s="14">
        <f t="shared" si="44"/>
        <v>17500</v>
      </c>
      <c r="E117" s="14"/>
      <c r="F117" s="14">
        <v>17500</v>
      </c>
      <c r="G117" s="14">
        <f t="shared" si="48"/>
        <v>0</v>
      </c>
      <c r="H117" s="14"/>
      <c r="I117" s="14"/>
      <c r="J117" s="14"/>
      <c r="K117" s="14"/>
      <c r="L117" s="14"/>
      <c r="M117" s="14">
        <v>6000</v>
      </c>
      <c r="N117" s="13"/>
    </row>
    <row r="118" s="1" customFormat="1" ht="28" customHeight="1" spans="1:14">
      <c r="A118" s="13" t="s">
        <v>111</v>
      </c>
      <c r="B118" s="13" t="s">
        <v>615</v>
      </c>
      <c r="C118" s="14">
        <f t="shared" si="43"/>
        <v>783751.74</v>
      </c>
      <c r="D118" s="14">
        <f t="shared" si="44"/>
        <v>783751.74</v>
      </c>
      <c r="E118" s="15">
        <v>783751.74</v>
      </c>
      <c r="F118" s="14"/>
      <c r="G118" s="14">
        <f t="shared" si="48"/>
        <v>0</v>
      </c>
      <c r="H118" s="14"/>
      <c r="I118" s="14"/>
      <c r="J118" s="14"/>
      <c r="K118" s="14"/>
      <c r="L118" s="14"/>
      <c r="M118" s="14"/>
      <c r="N118" s="13"/>
    </row>
    <row r="119" s="1" customFormat="1" ht="28" customHeight="1" spans="1:14">
      <c r="A119" s="12"/>
      <c r="B119" s="12" t="s">
        <v>113</v>
      </c>
      <c r="C119" s="10">
        <f t="shared" si="43"/>
        <v>704705.1</v>
      </c>
      <c r="D119" s="10">
        <f t="shared" si="44"/>
        <v>653225.1</v>
      </c>
      <c r="E119" s="10">
        <f t="shared" ref="E119:M119" si="49">SUM(E120:E123)</f>
        <v>618225.1</v>
      </c>
      <c r="F119" s="10">
        <f t="shared" si="49"/>
        <v>35000</v>
      </c>
      <c r="G119" s="10">
        <f t="shared" si="49"/>
        <v>51480</v>
      </c>
      <c r="H119" s="10">
        <f t="shared" si="49"/>
        <v>0</v>
      </c>
      <c r="I119" s="10">
        <f t="shared" si="49"/>
        <v>51480</v>
      </c>
      <c r="J119" s="10">
        <f t="shared" si="49"/>
        <v>0</v>
      </c>
      <c r="K119" s="10">
        <f t="shared" si="49"/>
        <v>0</v>
      </c>
      <c r="L119" s="10">
        <f t="shared" si="49"/>
        <v>0</v>
      </c>
      <c r="M119" s="10">
        <f t="shared" si="49"/>
        <v>37917</v>
      </c>
      <c r="N119" s="12"/>
    </row>
    <row r="120" s="1" customFormat="1" ht="28" customHeight="1" spans="1:14">
      <c r="A120" s="13" t="s">
        <v>114</v>
      </c>
      <c r="B120" s="13" t="s">
        <v>115</v>
      </c>
      <c r="C120" s="14">
        <f t="shared" si="43"/>
        <v>61480</v>
      </c>
      <c r="D120" s="14">
        <f t="shared" si="44"/>
        <v>10000</v>
      </c>
      <c r="E120" s="14"/>
      <c r="F120" s="14">
        <v>10000</v>
      </c>
      <c r="G120" s="14">
        <f t="shared" ref="G120:G123" si="50">SUM(H120:K120)</f>
        <v>51480</v>
      </c>
      <c r="H120" s="14"/>
      <c r="I120" s="14">
        <v>51480</v>
      </c>
      <c r="J120" s="14"/>
      <c r="K120" s="14"/>
      <c r="L120" s="14"/>
      <c r="M120" s="14">
        <v>37917</v>
      </c>
      <c r="N120" s="13"/>
    </row>
    <row r="121" s="1" customFormat="1" ht="28" customHeight="1" spans="1:14">
      <c r="A121" s="13" t="s">
        <v>114</v>
      </c>
      <c r="B121" s="13" t="s">
        <v>24</v>
      </c>
      <c r="C121" s="14">
        <f t="shared" si="43"/>
        <v>15000</v>
      </c>
      <c r="D121" s="14">
        <f t="shared" si="44"/>
        <v>15000</v>
      </c>
      <c r="E121" s="14"/>
      <c r="F121" s="14">
        <v>15000</v>
      </c>
      <c r="G121" s="14">
        <f t="shared" si="50"/>
        <v>0</v>
      </c>
      <c r="H121" s="14"/>
      <c r="I121" s="14"/>
      <c r="J121" s="14"/>
      <c r="K121" s="14"/>
      <c r="L121" s="14"/>
      <c r="M121" s="14"/>
      <c r="N121" s="13"/>
    </row>
    <row r="122" s="1" customFormat="1" ht="28" customHeight="1" spans="1:14">
      <c r="A122" s="13" t="s">
        <v>114</v>
      </c>
      <c r="B122" s="13" t="s">
        <v>116</v>
      </c>
      <c r="C122" s="14">
        <f t="shared" si="43"/>
        <v>10000</v>
      </c>
      <c r="D122" s="14">
        <f t="shared" si="44"/>
        <v>10000</v>
      </c>
      <c r="E122" s="14"/>
      <c r="F122" s="14">
        <v>10000</v>
      </c>
      <c r="G122" s="14">
        <f t="shared" si="50"/>
        <v>0</v>
      </c>
      <c r="H122" s="14"/>
      <c r="I122" s="14"/>
      <c r="J122" s="14"/>
      <c r="K122" s="14"/>
      <c r="L122" s="14"/>
      <c r="M122" s="14"/>
      <c r="N122" s="13"/>
    </row>
    <row r="123" s="1" customFormat="1" ht="28" customHeight="1" spans="1:14">
      <c r="A123" s="13" t="s">
        <v>114</v>
      </c>
      <c r="B123" s="13" t="s">
        <v>615</v>
      </c>
      <c r="C123" s="14">
        <f t="shared" si="43"/>
        <v>618225.1</v>
      </c>
      <c r="D123" s="14">
        <f t="shared" si="44"/>
        <v>618225.1</v>
      </c>
      <c r="E123" s="15">
        <v>618225.1</v>
      </c>
      <c r="F123" s="14"/>
      <c r="G123" s="14">
        <f t="shared" si="50"/>
        <v>0</v>
      </c>
      <c r="H123" s="14"/>
      <c r="I123" s="14"/>
      <c r="J123" s="14"/>
      <c r="K123" s="14"/>
      <c r="L123" s="14"/>
      <c r="M123" s="14"/>
      <c r="N123" s="13"/>
    </row>
    <row r="124" s="1" customFormat="1" ht="28" customHeight="1" spans="1:14">
      <c r="A124" s="12"/>
      <c r="B124" s="12" t="s">
        <v>117</v>
      </c>
      <c r="C124" s="10">
        <f t="shared" si="43"/>
        <v>991525.8</v>
      </c>
      <c r="D124" s="10">
        <f t="shared" si="44"/>
        <v>991525.8</v>
      </c>
      <c r="E124" s="10">
        <f t="shared" ref="E124:M124" si="51">SUM(E125:E127)</f>
        <v>901525.8</v>
      </c>
      <c r="F124" s="10">
        <f t="shared" si="51"/>
        <v>90000</v>
      </c>
      <c r="G124" s="10">
        <f t="shared" si="51"/>
        <v>0</v>
      </c>
      <c r="H124" s="10">
        <f t="shared" si="51"/>
        <v>0</v>
      </c>
      <c r="I124" s="10">
        <f t="shared" si="51"/>
        <v>0</v>
      </c>
      <c r="J124" s="10">
        <f t="shared" si="51"/>
        <v>0</v>
      </c>
      <c r="K124" s="10">
        <f t="shared" si="51"/>
        <v>0</v>
      </c>
      <c r="L124" s="10">
        <f t="shared" si="51"/>
        <v>0</v>
      </c>
      <c r="M124" s="10">
        <f t="shared" si="51"/>
        <v>25000</v>
      </c>
      <c r="N124" s="12"/>
    </row>
    <row r="125" s="1" customFormat="1" ht="28" customHeight="1" spans="1:14">
      <c r="A125" s="13" t="s">
        <v>114</v>
      </c>
      <c r="B125" s="13" t="s">
        <v>118</v>
      </c>
      <c r="C125" s="14">
        <f t="shared" si="43"/>
        <v>70000</v>
      </c>
      <c r="D125" s="14">
        <f t="shared" si="44"/>
        <v>70000</v>
      </c>
      <c r="E125" s="14"/>
      <c r="F125" s="14">
        <v>70000</v>
      </c>
      <c r="G125" s="14">
        <f t="shared" ref="G125:G127" si="52">SUM(H125:K125)</f>
        <v>0</v>
      </c>
      <c r="H125" s="14"/>
      <c r="I125" s="14"/>
      <c r="J125" s="14"/>
      <c r="K125" s="14"/>
      <c r="L125" s="14"/>
      <c r="M125" s="14">
        <v>20000</v>
      </c>
      <c r="N125" s="13"/>
    </row>
    <row r="126" s="1" customFormat="1" ht="28" customHeight="1" spans="1:14">
      <c r="A126" s="13" t="s">
        <v>114</v>
      </c>
      <c r="B126" s="13" t="s">
        <v>24</v>
      </c>
      <c r="C126" s="14">
        <f t="shared" si="43"/>
        <v>20000</v>
      </c>
      <c r="D126" s="14">
        <f t="shared" si="44"/>
        <v>20000</v>
      </c>
      <c r="E126" s="14"/>
      <c r="F126" s="14">
        <v>20000</v>
      </c>
      <c r="G126" s="14">
        <f t="shared" si="52"/>
        <v>0</v>
      </c>
      <c r="H126" s="14"/>
      <c r="I126" s="14"/>
      <c r="J126" s="14"/>
      <c r="K126" s="14"/>
      <c r="L126" s="14"/>
      <c r="M126" s="14">
        <v>5000</v>
      </c>
      <c r="N126" s="13"/>
    </row>
    <row r="127" s="1" customFormat="1" ht="28" customHeight="1" spans="1:14">
      <c r="A127" s="13" t="s">
        <v>114</v>
      </c>
      <c r="B127" s="13" t="s">
        <v>615</v>
      </c>
      <c r="C127" s="14">
        <f t="shared" si="43"/>
        <v>901525.8</v>
      </c>
      <c r="D127" s="14">
        <f t="shared" si="44"/>
        <v>901525.8</v>
      </c>
      <c r="E127" s="15">
        <v>901525.8</v>
      </c>
      <c r="F127" s="14"/>
      <c r="G127" s="14">
        <f t="shared" si="52"/>
        <v>0</v>
      </c>
      <c r="H127" s="14"/>
      <c r="I127" s="14"/>
      <c r="J127" s="14"/>
      <c r="K127" s="14"/>
      <c r="L127" s="14"/>
      <c r="M127" s="14"/>
      <c r="N127" s="13"/>
    </row>
    <row r="128" s="1" customFormat="1" ht="28" customHeight="1" spans="1:14">
      <c r="A128" s="12"/>
      <c r="B128" s="12" t="s">
        <v>119</v>
      </c>
      <c r="C128" s="10">
        <f t="shared" si="43"/>
        <v>696204.59</v>
      </c>
      <c r="D128" s="10">
        <f t="shared" si="44"/>
        <v>696204.59</v>
      </c>
      <c r="E128" s="10">
        <f t="shared" ref="E128:M128" si="53">SUM(E129:E131)</f>
        <v>673704.59</v>
      </c>
      <c r="F128" s="10">
        <f t="shared" si="53"/>
        <v>22500</v>
      </c>
      <c r="G128" s="10">
        <f t="shared" si="53"/>
        <v>0</v>
      </c>
      <c r="H128" s="10">
        <f t="shared" si="53"/>
        <v>0</v>
      </c>
      <c r="I128" s="10">
        <f t="shared" si="53"/>
        <v>0</v>
      </c>
      <c r="J128" s="10">
        <f t="shared" si="53"/>
        <v>0</v>
      </c>
      <c r="K128" s="10">
        <f t="shared" si="53"/>
        <v>0</v>
      </c>
      <c r="L128" s="10">
        <f t="shared" si="53"/>
        <v>0</v>
      </c>
      <c r="M128" s="10">
        <f t="shared" si="53"/>
        <v>0</v>
      </c>
      <c r="N128" s="12"/>
    </row>
    <row r="129" s="1" customFormat="1" ht="28" customHeight="1" spans="1:14">
      <c r="A129" s="13" t="s">
        <v>114</v>
      </c>
      <c r="B129" s="13" t="s">
        <v>120</v>
      </c>
      <c r="C129" s="14">
        <f t="shared" si="43"/>
        <v>10000</v>
      </c>
      <c r="D129" s="14">
        <f t="shared" si="44"/>
        <v>10000</v>
      </c>
      <c r="E129" s="14"/>
      <c r="F129" s="14">
        <v>10000</v>
      </c>
      <c r="G129" s="14">
        <f t="shared" ref="G129:G131" si="54">SUM(H129:K129)</f>
        <v>0</v>
      </c>
      <c r="H129" s="14"/>
      <c r="I129" s="14"/>
      <c r="J129" s="14"/>
      <c r="K129" s="14"/>
      <c r="L129" s="14"/>
      <c r="M129" s="14"/>
      <c r="N129" s="13"/>
    </row>
    <row r="130" s="1" customFormat="1" ht="28" customHeight="1" spans="1:14">
      <c r="A130" s="13" t="s">
        <v>114</v>
      </c>
      <c r="B130" s="13" t="s">
        <v>24</v>
      </c>
      <c r="C130" s="14">
        <f t="shared" si="43"/>
        <v>12500</v>
      </c>
      <c r="D130" s="14">
        <f t="shared" si="44"/>
        <v>12500</v>
      </c>
      <c r="E130" s="14"/>
      <c r="F130" s="14">
        <v>12500</v>
      </c>
      <c r="G130" s="14">
        <f t="shared" si="54"/>
        <v>0</v>
      </c>
      <c r="H130" s="14"/>
      <c r="I130" s="14"/>
      <c r="J130" s="14"/>
      <c r="K130" s="14"/>
      <c r="L130" s="14"/>
      <c r="M130" s="14"/>
      <c r="N130" s="13"/>
    </row>
    <row r="131" s="1" customFormat="1" ht="28" customHeight="1" spans="1:14">
      <c r="A131" s="13" t="s">
        <v>114</v>
      </c>
      <c r="B131" s="13" t="s">
        <v>615</v>
      </c>
      <c r="C131" s="14">
        <f t="shared" si="43"/>
        <v>673704.59</v>
      </c>
      <c r="D131" s="14">
        <f t="shared" si="44"/>
        <v>673704.59</v>
      </c>
      <c r="E131" s="15">
        <v>673704.59</v>
      </c>
      <c r="F131" s="14"/>
      <c r="G131" s="14">
        <f t="shared" si="54"/>
        <v>0</v>
      </c>
      <c r="H131" s="14"/>
      <c r="I131" s="14"/>
      <c r="J131" s="14"/>
      <c r="K131" s="14"/>
      <c r="L131" s="14"/>
      <c r="M131" s="14"/>
      <c r="N131" s="13"/>
    </row>
    <row r="132" s="1" customFormat="1" ht="28" customHeight="1" spans="1:14">
      <c r="A132" s="12"/>
      <c r="B132" s="12" t="s">
        <v>121</v>
      </c>
      <c r="C132" s="10">
        <f t="shared" si="43"/>
        <v>14795549.43</v>
      </c>
      <c r="D132" s="10">
        <f t="shared" si="44"/>
        <v>11095549.43</v>
      </c>
      <c r="E132" s="10">
        <f t="shared" ref="E132:M132" si="55">SUM(E133:E140)</f>
        <v>8127349.43</v>
      </c>
      <c r="F132" s="10">
        <f t="shared" si="55"/>
        <v>2968200</v>
      </c>
      <c r="G132" s="10">
        <f t="shared" si="55"/>
        <v>3700000</v>
      </c>
      <c r="H132" s="10">
        <f t="shared" si="55"/>
        <v>600000</v>
      </c>
      <c r="I132" s="10">
        <f t="shared" si="55"/>
        <v>3100000</v>
      </c>
      <c r="J132" s="10">
        <f t="shared" si="55"/>
        <v>0</v>
      </c>
      <c r="K132" s="10">
        <f t="shared" si="55"/>
        <v>0</v>
      </c>
      <c r="L132" s="10">
        <f t="shared" si="55"/>
        <v>0</v>
      </c>
      <c r="M132" s="10">
        <f t="shared" si="55"/>
        <v>204400</v>
      </c>
      <c r="N132" s="12"/>
    </row>
    <row r="133" s="1" customFormat="1" ht="28" customHeight="1" spans="1:14">
      <c r="A133" s="13" t="s">
        <v>122</v>
      </c>
      <c r="B133" s="13" t="s">
        <v>123</v>
      </c>
      <c r="C133" s="14">
        <f t="shared" si="43"/>
        <v>180000</v>
      </c>
      <c r="D133" s="14">
        <f t="shared" si="44"/>
        <v>180000</v>
      </c>
      <c r="E133" s="14"/>
      <c r="F133" s="14">
        <v>180000</v>
      </c>
      <c r="G133" s="14">
        <f t="shared" ref="G133:G140" si="56">SUM(H133:K133)</f>
        <v>0</v>
      </c>
      <c r="H133" s="14"/>
      <c r="I133" s="14"/>
      <c r="J133" s="14"/>
      <c r="K133" s="14"/>
      <c r="L133" s="14"/>
      <c r="M133" s="14"/>
      <c r="N133" s="13"/>
    </row>
    <row r="134" s="1" customFormat="1" ht="28" customHeight="1" spans="1:14">
      <c r="A134" s="13" t="s">
        <v>122</v>
      </c>
      <c r="B134" s="18" t="s">
        <v>124</v>
      </c>
      <c r="C134" s="14">
        <f t="shared" si="43"/>
        <v>2100700</v>
      </c>
      <c r="D134" s="14">
        <f t="shared" si="44"/>
        <v>2100700</v>
      </c>
      <c r="E134" s="14"/>
      <c r="F134" s="14">
        <v>2100700</v>
      </c>
      <c r="G134" s="14">
        <f t="shared" si="56"/>
        <v>0</v>
      </c>
      <c r="H134" s="14"/>
      <c r="I134" s="14"/>
      <c r="J134" s="14"/>
      <c r="K134" s="14"/>
      <c r="L134" s="14"/>
      <c r="M134" s="14">
        <v>150000</v>
      </c>
      <c r="N134" s="13"/>
    </row>
    <row r="135" s="1" customFormat="1" ht="28" customHeight="1" spans="1:14">
      <c r="A135" s="13" t="s">
        <v>122</v>
      </c>
      <c r="B135" s="18" t="s">
        <v>125</v>
      </c>
      <c r="C135" s="14">
        <f t="shared" si="43"/>
        <v>500000</v>
      </c>
      <c r="D135" s="14">
        <f t="shared" si="44"/>
        <v>500000</v>
      </c>
      <c r="E135" s="14"/>
      <c r="F135" s="14">
        <v>500000</v>
      </c>
      <c r="G135" s="14">
        <f t="shared" si="56"/>
        <v>0</v>
      </c>
      <c r="H135" s="14"/>
      <c r="I135" s="14"/>
      <c r="J135" s="14"/>
      <c r="K135" s="14"/>
      <c r="L135" s="14"/>
      <c r="M135" s="14"/>
      <c r="N135" s="13"/>
    </row>
    <row r="136" s="1" customFormat="1" ht="28" customHeight="1" spans="1:14">
      <c r="A136" s="13" t="s">
        <v>122</v>
      </c>
      <c r="B136" s="18" t="s">
        <v>126</v>
      </c>
      <c r="C136" s="14">
        <f t="shared" si="43"/>
        <v>3000000</v>
      </c>
      <c r="D136" s="14">
        <f t="shared" si="44"/>
        <v>0</v>
      </c>
      <c r="E136" s="14"/>
      <c r="F136" s="14"/>
      <c r="G136" s="14">
        <f t="shared" si="56"/>
        <v>3000000</v>
      </c>
      <c r="H136" s="14"/>
      <c r="I136" s="14">
        <v>3000000</v>
      </c>
      <c r="J136" s="14"/>
      <c r="K136" s="14"/>
      <c r="L136" s="14"/>
      <c r="M136" s="14"/>
      <c r="N136" s="13"/>
    </row>
    <row r="137" s="1" customFormat="1" ht="28" customHeight="1" spans="1:14">
      <c r="A137" s="13" t="s">
        <v>127</v>
      </c>
      <c r="B137" s="18" t="s">
        <v>128</v>
      </c>
      <c r="C137" s="14">
        <f t="shared" si="43"/>
        <v>600000</v>
      </c>
      <c r="D137" s="14">
        <f t="shared" si="44"/>
        <v>0</v>
      </c>
      <c r="E137" s="14"/>
      <c r="F137" s="14"/>
      <c r="G137" s="14">
        <f t="shared" si="56"/>
        <v>600000</v>
      </c>
      <c r="H137" s="14">
        <v>600000</v>
      </c>
      <c r="I137" s="14"/>
      <c r="J137" s="14"/>
      <c r="K137" s="14"/>
      <c r="L137" s="14"/>
      <c r="M137" s="14"/>
      <c r="N137" s="13"/>
    </row>
    <row r="138" s="1" customFormat="1" ht="28" customHeight="1" spans="1:14">
      <c r="A138" s="13" t="s">
        <v>122</v>
      </c>
      <c r="B138" s="13" t="s">
        <v>129</v>
      </c>
      <c r="C138" s="14">
        <f t="shared" si="43"/>
        <v>100000</v>
      </c>
      <c r="D138" s="14">
        <f t="shared" si="44"/>
        <v>0</v>
      </c>
      <c r="E138" s="14"/>
      <c r="F138" s="14"/>
      <c r="G138" s="14">
        <f t="shared" si="56"/>
        <v>100000</v>
      </c>
      <c r="H138" s="14"/>
      <c r="I138" s="14">
        <v>100000</v>
      </c>
      <c r="J138" s="14"/>
      <c r="K138" s="14"/>
      <c r="L138" s="14"/>
      <c r="M138" s="14">
        <v>4400</v>
      </c>
      <c r="N138" s="13"/>
    </row>
    <row r="139" s="1" customFormat="1" ht="28" customHeight="1" spans="1:14">
      <c r="A139" s="13" t="s">
        <v>127</v>
      </c>
      <c r="B139" s="13" t="s">
        <v>24</v>
      </c>
      <c r="C139" s="14">
        <f t="shared" si="43"/>
        <v>187500</v>
      </c>
      <c r="D139" s="14">
        <f t="shared" si="44"/>
        <v>187500</v>
      </c>
      <c r="E139" s="14"/>
      <c r="F139" s="14">
        <v>187500</v>
      </c>
      <c r="G139" s="14">
        <f t="shared" si="56"/>
        <v>0</v>
      </c>
      <c r="H139" s="14"/>
      <c r="I139" s="14"/>
      <c r="J139" s="14"/>
      <c r="K139" s="14"/>
      <c r="L139" s="14"/>
      <c r="M139" s="14">
        <v>50000</v>
      </c>
      <c r="N139" s="13"/>
    </row>
    <row r="140" s="1" customFormat="1" ht="28" customHeight="1" spans="1:14">
      <c r="A140" s="13" t="s">
        <v>127</v>
      </c>
      <c r="B140" s="13" t="s">
        <v>615</v>
      </c>
      <c r="C140" s="14">
        <f t="shared" si="43"/>
        <v>8127349.43</v>
      </c>
      <c r="D140" s="14">
        <f t="shared" si="44"/>
        <v>8127349.43</v>
      </c>
      <c r="E140" s="15">
        <v>8127349.43</v>
      </c>
      <c r="F140" s="14"/>
      <c r="G140" s="14">
        <f t="shared" si="56"/>
        <v>0</v>
      </c>
      <c r="H140" s="14"/>
      <c r="I140" s="14"/>
      <c r="J140" s="14"/>
      <c r="K140" s="14"/>
      <c r="L140" s="14"/>
      <c r="M140" s="14"/>
      <c r="N140" s="13"/>
    </row>
    <row r="141" s="1" customFormat="1" ht="28" customHeight="1" spans="1:14">
      <c r="A141" s="12"/>
      <c r="B141" s="12" t="s">
        <v>130</v>
      </c>
      <c r="C141" s="10">
        <f t="shared" si="43"/>
        <v>3181653.7</v>
      </c>
      <c r="D141" s="10">
        <f t="shared" si="44"/>
        <v>3181653.7</v>
      </c>
      <c r="E141" s="10">
        <f t="shared" ref="E141:M141" si="57">SUM(E142:E144)</f>
        <v>2816653.7</v>
      </c>
      <c r="F141" s="10">
        <f t="shared" si="57"/>
        <v>365000</v>
      </c>
      <c r="G141" s="10">
        <f t="shared" si="57"/>
        <v>0</v>
      </c>
      <c r="H141" s="10">
        <f t="shared" si="57"/>
        <v>0</v>
      </c>
      <c r="I141" s="10">
        <f t="shared" si="57"/>
        <v>0</v>
      </c>
      <c r="J141" s="10">
        <f t="shared" si="57"/>
        <v>0</v>
      </c>
      <c r="K141" s="10">
        <f t="shared" si="57"/>
        <v>0</v>
      </c>
      <c r="L141" s="10">
        <f t="shared" si="57"/>
        <v>0</v>
      </c>
      <c r="M141" s="10">
        <f t="shared" si="57"/>
        <v>69320</v>
      </c>
      <c r="N141" s="12"/>
    </row>
    <row r="142" s="1" customFormat="1" ht="28" customHeight="1" spans="1:14">
      <c r="A142" s="13" t="s">
        <v>131</v>
      </c>
      <c r="B142" s="13" t="s">
        <v>102</v>
      </c>
      <c r="C142" s="14">
        <f t="shared" si="43"/>
        <v>300000</v>
      </c>
      <c r="D142" s="14">
        <f t="shared" si="44"/>
        <v>300000</v>
      </c>
      <c r="E142" s="14"/>
      <c r="F142" s="14">
        <v>300000</v>
      </c>
      <c r="G142" s="14">
        <f t="shared" ref="G142:G144" si="58">SUM(H142:K142)</f>
        <v>0</v>
      </c>
      <c r="H142" s="14"/>
      <c r="I142" s="14"/>
      <c r="J142" s="14"/>
      <c r="K142" s="14"/>
      <c r="L142" s="14"/>
      <c r="M142" s="14">
        <v>59320</v>
      </c>
      <c r="N142" s="13"/>
    </row>
    <row r="143" s="1" customFormat="1" ht="28" customHeight="1" spans="1:14">
      <c r="A143" s="13" t="s">
        <v>131</v>
      </c>
      <c r="B143" s="13" t="s">
        <v>24</v>
      </c>
      <c r="C143" s="14">
        <f t="shared" si="43"/>
        <v>65000</v>
      </c>
      <c r="D143" s="14">
        <f t="shared" si="44"/>
        <v>65000</v>
      </c>
      <c r="E143" s="14"/>
      <c r="F143" s="14">
        <v>65000</v>
      </c>
      <c r="G143" s="14">
        <f t="shared" si="58"/>
        <v>0</v>
      </c>
      <c r="H143" s="14"/>
      <c r="I143" s="14"/>
      <c r="J143" s="14"/>
      <c r="K143" s="14"/>
      <c r="L143" s="14"/>
      <c r="M143" s="14">
        <v>10000</v>
      </c>
      <c r="N143" s="13"/>
    </row>
    <row r="144" s="1" customFormat="1" ht="28" customHeight="1" spans="1:14">
      <c r="A144" s="13" t="s">
        <v>132</v>
      </c>
      <c r="B144" s="13" t="s">
        <v>615</v>
      </c>
      <c r="C144" s="14">
        <f t="shared" si="43"/>
        <v>2816653.7</v>
      </c>
      <c r="D144" s="14">
        <f t="shared" si="44"/>
        <v>2816653.7</v>
      </c>
      <c r="E144" s="15">
        <v>2816653.7</v>
      </c>
      <c r="F144" s="14"/>
      <c r="G144" s="14">
        <f t="shared" si="58"/>
        <v>0</v>
      </c>
      <c r="H144" s="14"/>
      <c r="I144" s="14"/>
      <c r="J144" s="14"/>
      <c r="K144" s="14"/>
      <c r="L144" s="14"/>
      <c r="M144" s="14"/>
      <c r="N144" s="13"/>
    </row>
    <row r="145" s="1" customFormat="1" ht="28" customHeight="1" spans="1:14">
      <c r="A145" s="12"/>
      <c r="B145" s="12" t="s">
        <v>133</v>
      </c>
      <c r="C145" s="10">
        <f t="shared" si="43"/>
        <v>2805991.95</v>
      </c>
      <c r="D145" s="10">
        <f t="shared" si="44"/>
        <v>2805991.95</v>
      </c>
      <c r="E145" s="10">
        <f t="shared" ref="E145:M145" si="59">SUM(E146:E149)</f>
        <v>2520991.95</v>
      </c>
      <c r="F145" s="10">
        <f t="shared" si="59"/>
        <v>285000</v>
      </c>
      <c r="G145" s="10">
        <f t="shared" si="59"/>
        <v>0</v>
      </c>
      <c r="H145" s="10">
        <f t="shared" si="59"/>
        <v>0</v>
      </c>
      <c r="I145" s="10">
        <f t="shared" si="59"/>
        <v>0</v>
      </c>
      <c r="J145" s="10">
        <f t="shared" si="59"/>
        <v>0</v>
      </c>
      <c r="K145" s="10">
        <f t="shared" si="59"/>
        <v>0</v>
      </c>
      <c r="L145" s="10">
        <f t="shared" si="59"/>
        <v>0</v>
      </c>
      <c r="M145" s="10">
        <f t="shared" si="59"/>
        <v>20000</v>
      </c>
      <c r="N145" s="12"/>
    </row>
    <row r="146" s="1" customFormat="1" ht="28" customHeight="1" spans="1:14">
      <c r="A146" s="13" t="s">
        <v>134</v>
      </c>
      <c r="B146" s="13" t="s">
        <v>615</v>
      </c>
      <c r="C146" s="14">
        <f t="shared" si="43"/>
        <v>2520991.95</v>
      </c>
      <c r="D146" s="14">
        <f t="shared" si="44"/>
        <v>2520991.95</v>
      </c>
      <c r="E146" s="15">
        <v>2520991.95</v>
      </c>
      <c r="F146" s="14"/>
      <c r="G146" s="14">
        <f t="shared" ref="G146:G149" si="60">SUM(H146:K146)</f>
        <v>0</v>
      </c>
      <c r="H146" s="14"/>
      <c r="I146" s="14"/>
      <c r="J146" s="14"/>
      <c r="K146" s="14"/>
      <c r="L146" s="14"/>
      <c r="M146" s="14"/>
      <c r="N146" s="13"/>
    </row>
    <row r="147" s="1" customFormat="1" ht="28" customHeight="1" spans="1:14">
      <c r="A147" s="13" t="s">
        <v>135</v>
      </c>
      <c r="B147" s="13" t="s">
        <v>136</v>
      </c>
      <c r="C147" s="14">
        <f t="shared" si="43"/>
        <v>30000</v>
      </c>
      <c r="D147" s="14">
        <f t="shared" si="44"/>
        <v>30000</v>
      </c>
      <c r="E147" s="14"/>
      <c r="F147" s="14">
        <v>30000</v>
      </c>
      <c r="G147" s="14">
        <f t="shared" si="60"/>
        <v>0</v>
      </c>
      <c r="H147" s="14"/>
      <c r="I147" s="14"/>
      <c r="J147" s="14"/>
      <c r="K147" s="14"/>
      <c r="L147" s="14"/>
      <c r="M147" s="14"/>
      <c r="N147" s="13"/>
    </row>
    <row r="148" s="1" customFormat="1" ht="28" customHeight="1" spans="1:14">
      <c r="A148" s="13" t="s">
        <v>135</v>
      </c>
      <c r="B148" s="13" t="s">
        <v>137</v>
      </c>
      <c r="C148" s="14">
        <f t="shared" si="43"/>
        <v>200000</v>
      </c>
      <c r="D148" s="14">
        <f t="shared" si="44"/>
        <v>200000</v>
      </c>
      <c r="E148" s="14"/>
      <c r="F148" s="14">
        <v>200000</v>
      </c>
      <c r="G148" s="14">
        <f t="shared" si="60"/>
        <v>0</v>
      </c>
      <c r="H148" s="14"/>
      <c r="I148" s="14"/>
      <c r="J148" s="14"/>
      <c r="K148" s="14"/>
      <c r="L148" s="14"/>
      <c r="M148" s="14">
        <v>10000</v>
      </c>
      <c r="N148" s="13"/>
    </row>
    <row r="149" s="1" customFormat="1" ht="28" customHeight="1" spans="1:14">
      <c r="A149" s="13" t="s">
        <v>134</v>
      </c>
      <c r="B149" s="13" t="s">
        <v>24</v>
      </c>
      <c r="C149" s="14">
        <f t="shared" si="43"/>
        <v>55000</v>
      </c>
      <c r="D149" s="14">
        <f t="shared" si="44"/>
        <v>55000</v>
      </c>
      <c r="E149" s="14"/>
      <c r="F149" s="14">
        <v>55000</v>
      </c>
      <c r="G149" s="14">
        <f t="shared" si="60"/>
        <v>0</v>
      </c>
      <c r="H149" s="14"/>
      <c r="I149" s="14"/>
      <c r="J149" s="14"/>
      <c r="K149" s="14"/>
      <c r="L149" s="14"/>
      <c r="M149" s="14">
        <v>10000</v>
      </c>
      <c r="N149" s="13"/>
    </row>
    <row r="150" s="1" customFormat="1" ht="28" customHeight="1" spans="1:14">
      <c r="A150" s="12"/>
      <c r="B150" s="12" t="s">
        <v>138</v>
      </c>
      <c r="C150" s="10">
        <f t="shared" si="43"/>
        <v>339287.21</v>
      </c>
      <c r="D150" s="10">
        <f t="shared" si="44"/>
        <v>339287.21</v>
      </c>
      <c r="E150" s="10">
        <f t="shared" ref="E150:M150" si="61">SUM(E151:E153)</f>
        <v>314287.21</v>
      </c>
      <c r="F150" s="10">
        <f t="shared" si="61"/>
        <v>25000</v>
      </c>
      <c r="G150" s="10">
        <f t="shared" si="61"/>
        <v>0</v>
      </c>
      <c r="H150" s="10">
        <f t="shared" si="61"/>
        <v>0</v>
      </c>
      <c r="I150" s="10">
        <f t="shared" si="61"/>
        <v>0</v>
      </c>
      <c r="J150" s="10">
        <f t="shared" si="61"/>
        <v>0</v>
      </c>
      <c r="K150" s="10">
        <f t="shared" si="61"/>
        <v>0</v>
      </c>
      <c r="L150" s="10">
        <f t="shared" si="61"/>
        <v>0</v>
      </c>
      <c r="M150" s="10">
        <f t="shared" si="61"/>
        <v>0</v>
      </c>
      <c r="N150" s="12"/>
    </row>
    <row r="151" s="1" customFormat="1" ht="28" customHeight="1" spans="1:14">
      <c r="A151" s="13" t="s">
        <v>139</v>
      </c>
      <c r="B151" s="13" t="s">
        <v>615</v>
      </c>
      <c r="C151" s="14">
        <f t="shared" si="43"/>
        <v>314287.21</v>
      </c>
      <c r="D151" s="14">
        <f t="shared" si="44"/>
        <v>314287.21</v>
      </c>
      <c r="E151" s="15">
        <v>314287.21</v>
      </c>
      <c r="F151" s="14"/>
      <c r="G151" s="14">
        <f t="shared" ref="G151:G153" si="62">SUM(H151:K151)</f>
        <v>0</v>
      </c>
      <c r="H151" s="14"/>
      <c r="I151" s="14"/>
      <c r="J151" s="14"/>
      <c r="K151" s="14"/>
      <c r="L151" s="14"/>
      <c r="M151" s="14"/>
      <c r="N151" s="13"/>
    </row>
    <row r="152" s="1" customFormat="1" ht="28" customHeight="1" spans="1:14">
      <c r="A152" s="13" t="s">
        <v>140</v>
      </c>
      <c r="B152" s="13" t="s">
        <v>141</v>
      </c>
      <c r="C152" s="14">
        <f t="shared" si="43"/>
        <v>20000</v>
      </c>
      <c r="D152" s="14">
        <f t="shared" si="44"/>
        <v>20000</v>
      </c>
      <c r="E152" s="14"/>
      <c r="F152" s="14">
        <v>20000</v>
      </c>
      <c r="G152" s="14">
        <f t="shared" si="62"/>
        <v>0</v>
      </c>
      <c r="H152" s="14"/>
      <c r="I152" s="14"/>
      <c r="J152" s="14"/>
      <c r="K152" s="14"/>
      <c r="L152" s="14"/>
      <c r="M152" s="14"/>
      <c r="N152" s="13"/>
    </row>
    <row r="153" s="1" customFormat="1" ht="28" customHeight="1" spans="1:14">
      <c r="A153" s="13" t="s">
        <v>139</v>
      </c>
      <c r="B153" s="13" t="s">
        <v>24</v>
      </c>
      <c r="C153" s="14">
        <f t="shared" si="43"/>
        <v>5000</v>
      </c>
      <c r="D153" s="14">
        <f t="shared" si="44"/>
        <v>5000</v>
      </c>
      <c r="E153" s="14"/>
      <c r="F153" s="14">
        <v>5000</v>
      </c>
      <c r="G153" s="14">
        <f t="shared" si="62"/>
        <v>0</v>
      </c>
      <c r="H153" s="14"/>
      <c r="I153" s="14"/>
      <c r="J153" s="14"/>
      <c r="K153" s="14"/>
      <c r="L153" s="14"/>
      <c r="M153" s="14"/>
      <c r="N153" s="13"/>
    </row>
    <row r="154" s="1" customFormat="1" ht="28" customHeight="1" spans="1:14">
      <c r="A154" s="12"/>
      <c r="B154" s="12" t="s">
        <v>142</v>
      </c>
      <c r="C154" s="10">
        <f t="shared" si="43"/>
        <v>520764</v>
      </c>
      <c r="D154" s="10">
        <f t="shared" si="44"/>
        <v>520764</v>
      </c>
      <c r="E154" s="10">
        <f t="shared" ref="E154:M154" si="63">SUM(E155:E157)</f>
        <v>490764</v>
      </c>
      <c r="F154" s="10">
        <f t="shared" si="63"/>
        <v>30000</v>
      </c>
      <c r="G154" s="10">
        <f t="shared" si="63"/>
        <v>0</v>
      </c>
      <c r="H154" s="10">
        <f t="shared" si="63"/>
        <v>0</v>
      </c>
      <c r="I154" s="10">
        <f t="shared" si="63"/>
        <v>0</v>
      </c>
      <c r="J154" s="10">
        <f t="shared" si="63"/>
        <v>0</v>
      </c>
      <c r="K154" s="10">
        <f t="shared" si="63"/>
        <v>0</v>
      </c>
      <c r="L154" s="10">
        <f t="shared" si="63"/>
        <v>0</v>
      </c>
      <c r="M154" s="10">
        <f t="shared" si="63"/>
        <v>4000</v>
      </c>
      <c r="N154" s="12"/>
    </row>
    <row r="155" s="1" customFormat="1" ht="28" customHeight="1" spans="1:14">
      <c r="A155" s="13" t="s">
        <v>143</v>
      </c>
      <c r="B155" s="13" t="s">
        <v>144</v>
      </c>
      <c r="C155" s="14">
        <f t="shared" si="43"/>
        <v>20000</v>
      </c>
      <c r="D155" s="14">
        <f t="shared" si="44"/>
        <v>20000</v>
      </c>
      <c r="E155" s="14"/>
      <c r="F155" s="14">
        <v>20000</v>
      </c>
      <c r="G155" s="14">
        <f t="shared" ref="G155:G157" si="64">SUM(H155:K155)</f>
        <v>0</v>
      </c>
      <c r="H155" s="14"/>
      <c r="I155" s="14"/>
      <c r="J155" s="14"/>
      <c r="K155" s="14"/>
      <c r="L155" s="14"/>
      <c r="M155" s="14">
        <v>2000</v>
      </c>
      <c r="N155" s="13"/>
    </row>
    <row r="156" s="1" customFormat="1" ht="28" customHeight="1" spans="1:14">
      <c r="A156" s="13" t="s">
        <v>143</v>
      </c>
      <c r="B156" s="13" t="s">
        <v>24</v>
      </c>
      <c r="C156" s="14">
        <f t="shared" si="43"/>
        <v>10000</v>
      </c>
      <c r="D156" s="14">
        <f t="shared" si="44"/>
        <v>10000</v>
      </c>
      <c r="E156" s="14"/>
      <c r="F156" s="14">
        <v>10000</v>
      </c>
      <c r="G156" s="14">
        <f t="shared" si="64"/>
        <v>0</v>
      </c>
      <c r="H156" s="14"/>
      <c r="I156" s="14"/>
      <c r="J156" s="14"/>
      <c r="K156" s="14"/>
      <c r="L156" s="14"/>
      <c r="M156" s="14">
        <v>2000</v>
      </c>
      <c r="N156" s="13"/>
    </row>
    <row r="157" s="1" customFormat="1" ht="28" customHeight="1" spans="1:14">
      <c r="A157" s="13" t="s">
        <v>143</v>
      </c>
      <c r="B157" s="13" t="s">
        <v>615</v>
      </c>
      <c r="C157" s="14">
        <f t="shared" si="43"/>
        <v>490764</v>
      </c>
      <c r="D157" s="14">
        <f t="shared" si="44"/>
        <v>490764</v>
      </c>
      <c r="E157" s="15">
        <v>490764</v>
      </c>
      <c r="F157" s="14"/>
      <c r="G157" s="14">
        <f t="shared" si="64"/>
        <v>0</v>
      </c>
      <c r="H157" s="14"/>
      <c r="I157" s="14"/>
      <c r="J157" s="14"/>
      <c r="K157" s="14"/>
      <c r="L157" s="14"/>
      <c r="M157" s="14"/>
      <c r="N157" s="13"/>
    </row>
    <row r="158" s="1" customFormat="1" ht="28" customHeight="1" spans="1:14">
      <c r="A158" s="12"/>
      <c r="B158" s="12" t="s">
        <v>145</v>
      </c>
      <c r="C158" s="10">
        <f t="shared" si="43"/>
        <v>1931818.11</v>
      </c>
      <c r="D158" s="10">
        <f t="shared" si="44"/>
        <v>1931818.11</v>
      </c>
      <c r="E158" s="10">
        <f t="shared" ref="E158:M158" si="65">SUM(E159:E162)</f>
        <v>1796818.11</v>
      </c>
      <c r="F158" s="10">
        <f t="shared" si="65"/>
        <v>135000</v>
      </c>
      <c r="G158" s="10">
        <f t="shared" si="65"/>
        <v>0</v>
      </c>
      <c r="H158" s="10">
        <f t="shared" si="65"/>
        <v>0</v>
      </c>
      <c r="I158" s="10">
        <f t="shared" si="65"/>
        <v>0</v>
      </c>
      <c r="J158" s="10">
        <f t="shared" si="65"/>
        <v>0</v>
      </c>
      <c r="K158" s="10">
        <f t="shared" si="65"/>
        <v>0</v>
      </c>
      <c r="L158" s="10">
        <f t="shared" si="65"/>
        <v>0</v>
      </c>
      <c r="M158" s="10">
        <f t="shared" si="65"/>
        <v>8000</v>
      </c>
      <c r="N158" s="12"/>
    </row>
    <row r="159" s="1" customFormat="1" ht="28" customHeight="1" spans="1:14">
      <c r="A159" s="13" t="s">
        <v>146</v>
      </c>
      <c r="B159" s="13" t="s">
        <v>147</v>
      </c>
      <c r="C159" s="14">
        <f t="shared" si="43"/>
        <v>45000</v>
      </c>
      <c r="D159" s="14">
        <f t="shared" si="44"/>
        <v>45000</v>
      </c>
      <c r="E159" s="14"/>
      <c r="F159" s="14">
        <v>45000</v>
      </c>
      <c r="G159" s="14">
        <f t="shared" ref="G159:G162" si="66">SUM(H159:K159)</f>
        <v>0</v>
      </c>
      <c r="H159" s="14"/>
      <c r="I159" s="14"/>
      <c r="J159" s="14"/>
      <c r="K159" s="14"/>
      <c r="L159" s="14"/>
      <c r="M159" s="14"/>
      <c r="N159" s="13"/>
    </row>
    <row r="160" s="1" customFormat="1" ht="28" customHeight="1" spans="1:14">
      <c r="A160" s="13" t="s">
        <v>146</v>
      </c>
      <c r="B160" s="13" t="s">
        <v>148</v>
      </c>
      <c r="C160" s="14">
        <f t="shared" si="43"/>
        <v>50000</v>
      </c>
      <c r="D160" s="14">
        <f t="shared" si="44"/>
        <v>50000</v>
      </c>
      <c r="E160" s="14"/>
      <c r="F160" s="14">
        <v>50000</v>
      </c>
      <c r="G160" s="14">
        <f t="shared" si="66"/>
        <v>0</v>
      </c>
      <c r="H160" s="14"/>
      <c r="I160" s="14"/>
      <c r="J160" s="14"/>
      <c r="K160" s="14"/>
      <c r="L160" s="14"/>
      <c r="M160" s="14"/>
      <c r="N160" s="13"/>
    </row>
    <row r="161" s="1" customFormat="1" ht="28" customHeight="1" spans="1:14">
      <c r="A161" s="13" t="s">
        <v>149</v>
      </c>
      <c r="B161" s="13" t="s">
        <v>24</v>
      </c>
      <c r="C161" s="14">
        <f t="shared" si="43"/>
        <v>40000</v>
      </c>
      <c r="D161" s="14">
        <f t="shared" si="44"/>
        <v>40000</v>
      </c>
      <c r="E161" s="14"/>
      <c r="F161" s="14">
        <v>40000</v>
      </c>
      <c r="G161" s="14">
        <f t="shared" si="66"/>
        <v>0</v>
      </c>
      <c r="H161" s="14"/>
      <c r="I161" s="14"/>
      <c r="J161" s="14"/>
      <c r="K161" s="14"/>
      <c r="L161" s="14"/>
      <c r="M161" s="14">
        <v>8000</v>
      </c>
      <c r="N161" s="13"/>
    </row>
    <row r="162" s="1" customFormat="1" ht="28" customHeight="1" spans="1:14">
      <c r="A162" s="13" t="s">
        <v>149</v>
      </c>
      <c r="B162" s="13" t="s">
        <v>615</v>
      </c>
      <c r="C162" s="14">
        <f t="shared" si="43"/>
        <v>1796818.11</v>
      </c>
      <c r="D162" s="14">
        <f t="shared" si="44"/>
        <v>1796818.11</v>
      </c>
      <c r="E162" s="15">
        <v>1796818.11</v>
      </c>
      <c r="F162" s="14"/>
      <c r="G162" s="14">
        <f t="shared" si="66"/>
        <v>0</v>
      </c>
      <c r="H162" s="14"/>
      <c r="I162" s="14"/>
      <c r="J162" s="14"/>
      <c r="K162" s="14"/>
      <c r="L162" s="14"/>
      <c r="M162" s="14"/>
      <c r="N162" s="13"/>
    </row>
    <row r="163" s="1" customFormat="1" ht="28" customHeight="1" spans="1:14">
      <c r="A163" s="12"/>
      <c r="B163" s="12" t="s">
        <v>150</v>
      </c>
      <c r="C163" s="10">
        <f t="shared" si="43"/>
        <v>15611196.91</v>
      </c>
      <c r="D163" s="10">
        <f t="shared" si="44"/>
        <v>12721196.91</v>
      </c>
      <c r="E163" s="10">
        <f t="shared" ref="E163:M163" si="67">SUM(E164:E173)</f>
        <v>12063696.91</v>
      </c>
      <c r="F163" s="10">
        <f t="shared" si="67"/>
        <v>657500</v>
      </c>
      <c r="G163" s="10">
        <f t="shared" si="67"/>
        <v>2890000</v>
      </c>
      <c r="H163" s="10">
        <f t="shared" si="67"/>
        <v>1200000</v>
      </c>
      <c r="I163" s="10">
        <f t="shared" si="67"/>
        <v>1690000</v>
      </c>
      <c r="J163" s="10">
        <f t="shared" si="67"/>
        <v>0</v>
      </c>
      <c r="K163" s="10">
        <f t="shared" si="67"/>
        <v>0</v>
      </c>
      <c r="L163" s="10">
        <f t="shared" si="67"/>
        <v>70000</v>
      </c>
      <c r="M163" s="10">
        <f t="shared" si="67"/>
        <v>1170000</v>
      </c>
      <c r="N163" s="12"/>
    </row>
    <row r="164" s="1" customFormat="1" ht="28" customHeight="1" spans="1:14">
      <c r="A164" s="13" t="s">
        <v>151</v>
      </c>
      <c r="B164" s="13" t="s">
        <v>24</v>
      </c>
      <c r="C164" s="14">
        <f t="shared" si="43"/>
        <v>277500</v>
      </c>
      <c r="D164" s="14">
        <f t="shared" si="44"/>
        <v>277500</v>
      </c>
      <c r="E164" s="14"/>
      <c r="F164" s="14">
        <v>277500</v>
      </c>
      <c r="G164" s="14">
        <f t="shared" ref="G164:G173" si="68">SUM(H164:K164)</f>
        <v>0</v>
      </c>
      <c r="H164" s="14"/>
      <c r="I164" s="14"/>
      <c r="J164" s="14"/>
      <c r="K164" s="14"/>
      <c r="L164" s="14">
        <v>70000</v>
      </c>
      <c r="M164" s="14">
        <v>70000</v>
      </c>
      <c r="N164" s="13"/>
    </row>
    <row r="165" s="1" customFormat="1" ht="28" customHeight="1" spans="1:14">
      <c r="A165" s="13" t="s">
        <v>152</v>
      </c>
      <c r="B165" s="13" t="s">
        <v>153</v>
      </c>
      <c r="C165" s="14">
        <f t="shared" si="43"/>
        <v>300000</v>
      </c>
      <c r="D165" s="14">
        <f t="shared" si="44"/>
        <v>0</v>
      </c>
      <c r="E165" s="14"/>
      <c r="F165" s="14"/>
      <c r="G165" s="14">
        <f t="shared" si="68"/>
        <v>300000</v>
      </c>
      <c r="H165" s="14"/>
      <c r="I165" s="14">
        <v>300000</v>
      </c>
      <c r="J165" s="14"/>
      <c r="K165" s="14"/>
      <c r="L165" s="14"/>
      <c r="M165" s="14">
        <v>50000</v>
      </c>
      <c r="N165" s="13"/>
    </row>
    <row r="166" s="1" customFormat="1" ht="28" customHeight="1" spans="1:14">
      <c r="A166" s="13" t="s">
        <v>154</v>
      </c>
      <c r="B166" s="13" t="s">
        <v>155</v>
      </c>
      <c r="C166" s="14">
        <f t="shared" si="43"/>
        <v>100000</v>
      </c>
      <c r="D166" s="14">
        <f t="shared" si="44"/>
        <v>0</v>
      </c>
      <c r="E166" s="14"/>
      <c r="F166" s="14"/>
      <c r="G166" s="14">
        <f t="shared" si="68"/>
        <v>100000</v>
      </c>
      <c r="H166" s="14"/>
      <c r="I166" s="14">
        <v>100000</v>
      </c>
      <c r="J166" s="14"/>
      <c r="K166" s="14"/>
      <c r="L166" s="14"/>
      <c r="M166" s="14"/>
      <c r="N166" s="13"/>
    </row>
    <row r="167" s="1" customFormat="1" ht="28" customHeight="1" spans="1:14">
      <c r="A167" s="13" t="s">
        <v>154</v>
      </c>
      <c r="B167" s="13" t="s">
        <v>156</v>
      </c>
      <c r="C167" s="14">
        <f t="shared" si="43"/>
        <v>800000</v>
      </c>
      <c r="D167" s="14">
        <f t="shared" si="44"/>
        <v>0</v>
      </c>
      <c r="E167" s="14"/>
      <c r="F167" s="14"/>
      <c r="G167" s="14">
        <f t="shared" si="68"/>
        <v>800000</v>
      </c>
      <c r="H167" s="14"/>
      <c r="I167" s="14">
        <v>800000</v>
      </c>
      <c r="J167" s="14"/>
      <c r="K167" s="14"/>
      <c r="L167" s="14"/>
      <c r="M167" s="14">
        <v>800000</v>
      </c>
      <c r="N167" s="13"/>
    </row>
    <row r="168" s="1" customFormat="1" ht="28" customHeight="1" spans="1:14">
      <c r="A168" s="13" t="s">
        <v>154</v>
      </c>
      <c r="B168" s="13" t="s">
        <v>157</v>
      </c>
      <c r="C168" s="14">
        <f t="shared" si="43"/>
        <v>220000</v>
      </c>
      <c r="D168" s="14">
        <f t="shared" si="44"/>
        <v>0</v>
      </c>
      <c r="E168" s="14"/>
      <c r="F168" s="14"/>
      <c r="G168" s="14">
        <f t="shared" si="68"/>
        <v>220000</v>
      </c>
      <c r="H168" s="14"/>
      <c r="I168" s="14">
        <v>220000</v>
      </c>
      <c r="J168" s="14"/>
      <c r="K168" s="14"/>
      <c r="L168" s="14"/>
      <c r="M168" s="14">
        <v>50000</v>
      </c>
      <c r="N168" s="13"/>
    </row>
    <row r="169" s="1" customFormat="1" ht="28" customHeight="1" spans="1:14">
      <c r="A169" s="13" t="s">
        <v>158</v>
      </c>
      <c r="B169" s="13" t="s">
        <v>159</v>
      </c>
      <c r="C169" s="14">
        <f t="shared" si="43"/>
        <v>270000</v>
      </c>
      <c r="D169" s="14">
        <f t="shared" si="44"/>
        <v>0</v>
      </c>
      <c r="E169" s="14"/>
      <c r="F169" s="14"/>
      <c r="G169" s="14">
        <f t="shared" si="68"/>
        <v>270000</v>
      </c>
      <c r="H169" s="14"/>
      <c r="I169" s="14">
        <v>270000</v>
      </c>
      <c r="J169" s="14"/>
      <c r="K169" s="14"/>
      <c r="L169" s="14"/>
      <c r="M169" s="14">
        <v>80000</v>
      </c>
      <c r="N169" s="13"/>
    </row>
    <row r="170" s="1" customFormat="1" ht="28" customHeight="1" spans="1:14">
      <c r="A170" s="13" t="s">
        <v>152</v>
      </c>
      <c r="B170" s="13" t="s">
        <v>160</v>
      </c>
      <c r="C170" s="14">
        <f t="shared" si="43"/>
        <v>130000</v>
      </c>
      <c r="D170" s="14">
        <f t="shared" si="44"/>
        <v>130000</v>
      </c>
      <c r="E170" s="14"/>
      <c r="F170" s="16">
        <v>130000</v>
      </c>
      <c r="G170" s="14">
        <f t="shared" si="68"/>
        <v>0</v>
      </c>
      <c r="H170" s="14"/>
      <c r="I170" s="14"/>
      <c r="J170" s="14"/>
      <c r="K170" s="14"/>
      <c r="L170" s="14"/>
      <c r="M170" s="14"/>
      <c r="N170" s="13"/>
    </row>
    <row r="171" s="1" customFormat="1" ht="28" customHeight="1" spans="1:14">
      <c r="A171" s="13" t="s">
        <v>152</v>
      </c>
      <c r="B171" s="13" t="s">
        <v>161</v>
      </c>
      <c r="C171" s="14">
        <f t="shared" si="43"/>
        <v>250000</v>
      </c>
      <c r="D171" s="14">
        <f t="shared" si="44"/>
        <v>250000</v>
      </c>
      <c r="E171" s="14"/>
      <c r="F171" s="16">
        <v>250000</v>
      </c>
      <c r="G171" s="14">
        <f t="shared" si="68"/>
        <v>0</v>
      </c>
      <c r="H171" s="14"/>
      <c r="I171" s="14"/>
      <c r="J171" s="14"/>
      <c r="K171" s="14"/>
      <c r="L171" s="14"/>
      <c r="M171" s="14">
        <v>120000</v>
      </c>
      <c r="N171" s="13"/>
    </row>
    <row r="172" s="1" customFormat="1" ht="28" customHeight="1" spans="1:14">
      <c r="A172" s="13" t="s">
        <v>152</v>
      </c>
      <c r="B172" s="13" t="s">
        <v>162</v>
      </c>
      <c r="C172" s="14">
        <f t="shared" si="43"/>
        <v>1200000</v>
      </c>
      <c r="D172" s="14">
        <f t="shared" si="44"/>
        <v>0</v>
      </c>
      <c r="E172" s="14"/>
      <c r="F172" s="14"/>
      <c r="G172" s="14">
        <f t="shared" si="68"/>
        <v>1200000</v>
      </c>
      <c r="H172" s="16">
        <v>1200000</v>
      </c>
      <c r="I172" s="14"/>
      <c r="J172" s="14"/>
      <c r="K172" s="14"/>
      <c r="L172" s="14"/>
      <c r="M172" s="14"/>
      <c r="N172" s="13"/>
    </row>
    <row r="173" s="1" customFormat="1" ht="28" customHeight="1" spans="1:14">
      <c r="A173" s="13" t="s">
        <v>151</v>
      </c>
      <c r="B173" s="13" t="s">
        <v>615</v>
      </c>
      <c r="C173" s="14">
        <f t="shared" ref="C173:C180" si="69">SUM(D173,G173)</f>
        <v>12063696.91</v>
      </c>
      <c r="D173" s="14">
        <f t="shared" ref="D173:D181" si="70">SUM(E173:F173)</f>
        <v>12063696.91</v>
      </c>
      <c r="E173" s="15">
        <v>12063696.91</v>
      </c>
      <c r="F173" s="14"/>
      <c r="G173" s="14">
        <f t="shared" si="68"/>
        <v>0</v>
      </c>
      <c r="H173" s="14"/>
      <c r="I173" s="14"/>
      <c r="J173" s="14"/>
      <c r="K173" s="14"/>
      <c r="L173" s="14"/>
      <c r="M173" s="14"/>
      <c r="N173" s="13"/>
    </row>
    <row r="174" s="1" customFormat="1" ht="28" customHeight="1" spans="1:14">
      <c r="A174" s="12"/>
      <c r="B174" s="12" t="s">
        <v>163</v>
      </c>
      <c r="C174" s="10">
        <f t="shared" si="69"/>
        <v>32522964.88</v>
      </c>
      <c r="D174" s="10">
        <f t="shared" si="70"/>
        <v>23944154.88</v>
      </c>
      <c r="E174" s="10">
        <f t="shared" ref="E174:M174" si="71">SUM(E175:E184)</f>
        <v>19919340.48</v>
      </c>
      <c r="F174" s="10">
        <f t="shared" si="71"/>
        <v>4024814.4</v>
      </c>
      <c r="G174" s="10">
        <f t="shared" si="71"/>
        <v>8578810</v>
      </c>
      <c r="H174" s="10">
        <f t="shared" si="71"/>
        <v>8448210</v>
      </c>
      <c r="I174" s="10">
        <f t="shared" si="71"/>
        <v>130600</v>
      </c>
      <c r="J174" s="10">
        <f t="shared" si="71"/>
        <v>0</v>
      </c>
      <c r="K174" s="10">
        <f t="shared" si="71"/>
        <v>0</v>
      </c>
      <c r="L174" s="10">
        <f t="shared" si="71"/>
        <v>349000</v>
      </c>
      <c r="M174" s="10">
        <f t="shared" si="71"/>
        <v>1395400</v>
      </c>
      <c r="N174" s="12"/>
    </row>
    <row r="175" s="1" customFormat="1" ht="28" customHeight="1" spans="1:14">
      <c r="A175" s="13" t="s">
        <v>619</v>
      </c>
      <c r="B175" s="13" t="s">
        <v>165</v>
      </c>
      <c r="C175" s="14">
        <f t="shared" si="69"/>
        <v>70814.4</v>
      </c>
      <c r="D175" s="14">
        <f t="shared" si="70"/>
        <v>70814.4</v>
      </c>
      <c r="E175" s="14"/>
      <c r="F175" s="27">
        <v>70814.4</v>
      </c>
      <c r="G175" s="14">
        <f t="shared" ref="G175:G184" si="72">SUM(H175:K175)</f>
        <v>0</v>
      </c>
      <c r="H175" s="14"/>
      <c r="I175" s="14"/>
      <c r="J175" s="14"/>
      <c r="K175" s="14"/>
      <c r="L175" s="14"/>
      <c r="M175" s="14"/>
      <c r="N175" s="13"/>
    </row>
    <row r="176" s="1" customFormat="1" ht="28" customHeight="1" spans="1:14">
      <c r="A176" s="13" t="s">
        <v>619</v>
      </c>
      <c r="B176" s="13" t="s">
        <v>620</v>
      </c>
      <c r="C176" s="14">
        <f t="shared" si="69"/>
        <v>500000</v>
      </c>
      <c r="D176" s="14">
        <f t="shared" si="70"/>
        <v>500000</v>
      </c>
      <c r="E176" s="14"/>
      <c r="F176" s="28">
        <v>500000</v>
      </c>
      <c r="G176" s="14">
        <f t="shared" si="72"/>
        <v>0</v>
      </c>
      <c r="H176" s="14"/>
      <c r="I176" s="14"/>
      <c r="J176" s="14"/>
      <c r="K176" s="14"/>
      <c r="L176" s="14"/>
      <c r="M176" s="14"/>
      <c r="N176" s="13"/>
    </row>
    <row r="177" s="1" customFormat="1" ht="28" customHeight="1" spans="1:14">
      <c r="A177" s="13" t="s">
        <v>619</v>
      </c>
      <c r="B177" s="13" t="s">
        <v>167</v>
      </c>
      <c r="C177" s="14">
        <f t="shared" si="69"/>
        <v>1800000</v>
      </c>
      <c r="D177" s="14">
        <f t="shared" si="70"/>
        <v>0</v>
      </c>
      <c r="E177" s="14"/>
      <c r="F177" s="14"/>
      <c r="G177" s="14">
        <f t="shared" si="72"/>
        <v>1800000</v>
      </c>
      <c r="H177" s="29">
        <v>1800000</v>
      </c>
      <c r="I177" s="14"/>
      <c r="J177" s="14"/>
      <c r="K177" s="14"/>
      <c r="L177" s="14"/>
      <c r="M177" s="14"/>
      <c r="N177" s="13"/>
    </row>
    <row r="178" s="1" customFormat="1" ht="28" customHeight="1" spans="1:14">
      <c r="A178" s="13" t="s">
        <v>619</v>
      </c>
      <c r="B178" s="18" t="s">
        <v>169</v>
      </c>
      <c r="C178" s="14">
        <f t="shared" si="69"/>
        <v>1500000</v>
      </c>
      <c r="D178" s="14">
        <f t="shared" si="70"/>
        <v>0</v>
      </c>
      <c r="E178" s="14"/>
      <c r="F178" s="14"/>
      <c r="G178" s="14">
        <f t="shared" si="72"/>
        <v>1500000</v>
      </c>
      <c r="H178" s="28">
        <v>1500000</v>
      </c>
      <c r="I178" s="14"/>
      <c r="J178" s="14"/>
      <c r="K178" s="14"/>
      <c r="L178" s="14"/>
      <c r="M178" s="14"/>
      <c r="N178" s="13"/>
    </row>
    <row r="179" s="1" customFormat="1" ht="28" customHeight="1" spans="1:14">
      <c r="A179" s="13" t="s">
        <v>619</v>
      </c>
      <c r="B179" s="13" t="s">
        <v>170</v>
      </c>
      <c r="C179" s="14">
        <f t="shared" si="69"/>
        <v>2500000</v>
      </c>
      <c r="D179" s="14">
        <f t="shared" si="70"/>
        <v>0</v>
      </c>
      <c r="E179" s="14"/>
      <c r="F179" s="14"/>
      <c r="G179" s="14">
        <f t="shared" si="72"/>
        <v>2500000</v>
      </c>
      <c r="H179" s="28">
        <v>2500000</v>
      </c>
      <c r="I179" s="14"/>
      <c r="J179" s="14"/>
      <c r="K179" s="14"/>
      <c r="L179" s="14"/>
      <c r="M179" s="14"/>
      <c r="N179" s="13"/>
    </row>
    <row r="180" s="1" customFormat="1" ht="28" customHeight="1" spans="1:14">
      <c r="A180" s="13" t="s">
        <v>174</v>
      </c>
      <c r="B180" s="13" t="s">
        <v>171</v>
      </c>
      <c r="C180" s="14">
        <f t="shared" si="69"/>
        <v>130600</v>
      </c>
      <c r="D180" s="14">
        <f t="shared" si="70"/>
        <v>0</v>
      </c>
      <c r="E180" s="14"/>
      <c r="F180" s="14"/>
      <c r="G180" s="14">
        <f t="shared" si="72"/>
        <v>130600</v>
      </c>
      <c r="H180" s="28"/>
      <c r="I180" s="14">
        <v>130600</v>
      </c>
      <c r="J180" s="14"/>
      <c r="K180" s="14"/>
      <c r="L180" s="14">
        <v>130600</v>
      </c>
      <c r="M180" s="14">
        <v>130600</v>
      </c>
      <c r="N180" s="13"/>
    </row>
    <row r="181" s="1" customFormat="1" ht="28" customHeight="1" spans="1:14">
      <c r="A181" s="13" t="s">
        <v>619</v>
      </c>
      <c r="B181" s="13" t="s">
        <v>621</v>
      </c>
      <c r="C181" s="14">
        <f t="shared" ref="C181:C195" si="73">SUM(D181,G181)</f>
        <v>700000</v>
      </c>
      <c r="D181" s="14">
        <f t="shared" si="70"/>
        <v>0</v>
      </c>
      <c r="E181" s="14"/>
      <c r="F181" s="14"/>
      <c r="G181" s="14">
        <f t="shared" si="72"/>
        <v>700000</v>
      </c>
      <c r="H181" s="14">
        <v>700000</v>
      </c>
      <c r="I181" s="14"/>
      <c r="J181" s="14"/>
      <c r="K181" s="14"/>
      <c r="L181" s="14"/>
      <c r="M181" s="14">
        <v>700000</v>
      </c>
      <c r="N181" s="13"/>
    </row>
    <row r="182" s="1" customFormat="1" ht="28" customHeight="1" spans="1:14">
      <c r="A182" s="13" t="s">
        <v>619</v>
      </c>
      <c r="B182" s="13" t="s">
        <v>173</v>
      </c>
      <c r="C182" s="14">
        <f t="shared" si="73"/>
        <v>1948210</v>
      </c>
      <c r="D182" s="14">
        <f t="shared" ref="D179:D195" si="74">SUM(E182:F182)</f>
        <v>0</v>
      </c>
      <c r="E182" s="14"/>
      <c r="F182" s="14"/>
      <c r="G182" s="14">
        <f t="shared" si="72"/>
        <v>1948210</v>
      </c>
      <c r="H182" s="30">
        <v>1948210</v>
      </c>
      <c r="I182" s="14"/>
      <c r="J182" s="14"/>
      <c r="K182" s="14"/>
      <c r="L182" s="14"/>
      <c r="M182" s="14"/>
      <c r="N182" s="13"/>
    </row>
    <row r="183" s="1" customFormat="1" ht="28" customHeight="1" spans="1:14">
      <c r="A183" s="13" t="s">
        <v>174</v>
      </c>
      <c r="B183" s="13" t="s">
        <v>615</v>
      </c>
      <c r="C183" s="14">
        <f t="shared" si="73"/>
        <v>19919340.48</v>
      </c>
      <c r="D183" s="14">
        <f t="shared" si="74"/>
        <v>19919340.48</v>
      </c>
      <c r="E183" s="15">
        <v>19919340.48</v>
      </c>
      <c r="F183" s="14"/>
      <c r="G183" s="14">
        <f t="shared" si="72"/>
        <v>0</v>
      </c>
      <c r="H183" s="14"/>
      <c r="I183" s="14"/>
      <c r="J183" s="14"/>
      <c r="K183" s="14"/>
      <c r="L183" s="14"/>
      <c r="M183" s="14"/>
      <c r="N183" s="13"/>
    </row>
    <row r="184" s="1" customFormat="1" ht="28" customHeight="1" spans="1:14">
      <c r="A184" s="13" t="s">
        <v>174</v>
      </c>
      <c r="B184" s="13" t="s">
        <v>24</v>
      </c>
      <c r="C184" s="14">
        <f t="shared" si="73"/>
        <v>3454000</v>
      </c>
      <c r="D184" s="14">
        <f t="shared" si="74"/>
        <v>3454000</v>
      </c>
      <c r="E184" s="14"/>
      <c r="F184" s="14">
        <v>3454000</v>
      </c>
      <c r="G184" s="14">
        <f t="shared" si="72"/>
        <v>0</v>
      </c>
      <c r="H184" s="14"/>
      <c r="I184" s="14"/>
      <c r="J184" s="14"/>
      <c r="K184" s="14"/>
      <c r="L184" s="14">
        <v>218400</v>
      </c>
      <c r="M184" s="14">
        <v>564800</v>
      </c>
      <c r="N184" s="13"/>
    </row>
    <row r="185" s="1" customFormat="1" ht="28" customHeight="1" spans="1:14">
      <c r="A185" s="12"/>
      <c r="B185" s="12" t="s">
        <v>175</v>
      </c>
      <c r="C185" s="10">
        <f t="shared" si="73"/>
        <v>900000</v>
      </c>
      <c r="D185" s="10">
        <f t="shared" si="74"/>
        <v>0</v>
      </c>
      <c r="E185" s="10">
        <f t="shared" ref="E185:M185" si="75">SUM(E186)</f>
        <v>0</v>
      </c>
      <c r="F185" s="10">
        <f t="shared" si="75"/>
        <v>0</v>
      </c>
      <c r="G185" s="10">
        <f t="shared" si="75"/>
        <v>900000</v>
      </c>
      <c r="H185" s="10">
        <f t="shared" si="75"/>
        <v>0</v>
      </c>
      <c r="I185" s="10">
        <f t="shared" si="75"/>
        <v>900000</v>
      </c>
      <c r="J185" s="10">
        <f t="shared" si="75"/>
        <v>0</v>
      </c>
      <c r="K185" s="10">
        <f t="shared" si="75"/>
        <v>0</v>
      </c>
      <c r="L185" s="10">
        <f t="shared" si="75"/>
        <v>0</v>
      </c>
      <c r="M185" s="10">
        <f t="shared" si="75"/>
        <v>0</v>
      </c>
      <c r="N185" s="12"/>
    </row>
    <row r="186" s="1" customFormat="1" ht="28" customHeight="1" spans="1:14">
      <c r="A186" s="13" t="s">
        <v>176</v>
      </c>
      <c r="B186" s="13" t="s">
        <v>177</v>
      </c>
      <c r="C186" s="14">
        <f t="shared" si="73"/>
        <v>900000</v>
      </c>
      <c r="D186" s="14">
        <f t="shared" si="74"/>
        <v>0</v>
      </c>
      <c r="E186" s="14"/>
      <c r="F186" s="14"/>
      <c r="G186" s="14">
        <f t="shared" ref="G186:G190" si="76">SUM(H186:K186)</f>
        <v>900000</v>
      </c>
      <c r="H186" s="14"/>
      <c r="I186" s="14">
        <v>900000</v>
      </c>
      <c r="J186" s="14"/>
      <c r="K186" s="14"/>
      <c r="L186" s="14"/>
      <c r="M186" s="14"/>
      <c r="N186" s="13"/>
    </row>
    <row r="187" s="1" customFormat="1" ht="28" customHeight="1" spans="1:14">
      <c r="A187" s="12"/>
      <c r="B187" s="12" t="s">
        <v>178</v>
      </c>
      <c r="C187" s="10">
        <f t="shared" si="73"/>
        <v>8995631.2</v>
      </c>
      <c r="D187" s="10">
        <f t="shared" si="74"/>
        <v>4495631.2</v>
      </c>
      <c r="E187" s="10">
        <f t="shared" ref="E187:M187" si="77">SUM(E188:E190)</f>
        <v>3857631.2</v>
      </c>
      <c r="F187" s="10">
        <f t="shared" si="77"/>
        <v>638000</v>
      </c>
      <c r="G187" s="10">
        <f t="shared" si="77"/>
        <v>4500000</v>
      </c>
      <c r="H187" s="10">
        <f t="shared" si="77"/>
        <v>0</v>
      </c>
      <c r="I187" s="10">
        <f t="shared" si="77"/>
        <v>4500000</v>
      </c>
      <c r="J187" s="10">
        <f t="shared" si="77"/>
        <v>0</v>
      </c>
      <c r="K187" s="10">
        <f t="shared" si="77"/>
        <v>0</v>
      </c>
      <c r="L187" s="10">
        <f t="shared" si="77"/>
        <v>52000</v>
      </c>
      <c r="M187" s="10">
        <f t="shared" si="77"/>
        <v>130000</v>
      </c>
      <c r="N187" s="12"/>
    </row>
    <row r="188" s="1" customFormat="1" ht="28" customHeight="1" spans="1:14">
      <c r="A188" s="13" t="s">
        <v>619</v>
      </c>
      <c r="B188" s="13" t="s">
        <v>180</v>
      </c>
      <c r="C188" s="14">
        <f t="shared" si="73"/>
        <v>4500000</v>
      </c>
      <c r="D188" s="14">
        <f t="shared" si="74"/>
        <v>0</v>
      </c>
      <c r="E188" s="14"/>
      <c r="F188" s="14"/>
      <c r="G188" s="14">
        <f t="shared" si="76"/>
        <v>4500000</v>
      </c>
      <c r="H188" s="14"/>
      <c r="I188" s="16">
        <v>4500000</v>
      </c>
      <c r="J188" s="14"/>
      <c r="K188" s="14"/>
      <c r="L188" s="14"/>
      <c r="M188" s="14"/>
      <c r="N188" s="13"/>
    </row>
    <row r="189" s="1" customFormat="1" ht="28" customHeight="1" spans="1:14">
      <c r="A189" s="13" t="s">
        <v>174</v>
      </c>
      <c r="B189" s="13" t="s">
        <v>24</v>
      </c>
      <c r="C189" s="14">
        <f t="shared" si="73"/>
        <v>638000</v>
      </c>
      <c r="D189" s="14">
        <f t="shared" si="74"/>
        <v>638000</v>
      </c>
      <c r="E189" s="14"/>
      <c r="F189" s="14">
        <v>638000</v>
      </c>
      <c r="G189" s="14">
        <f t="shared" si="76"/>
        <v>0</v>
      </c>
      <c r="H189" s="14"/>
      <c r="I189" s="14"/>
      <c r="J189" s="14"/>
      <c r="K189" s="14"/>
      <c r="L189" s="14">
        <v>52000</v>
      </c>
      <c r="M189" s="14">
        <v>130000</v>
      </c>
      <c r="N189" s="13"/>
    </row>
    <row r="190" s="1" customFormat="1" ht="28" customHeight="1" spans="1:14">
      <c r="A190" s="13" t="s">
        <v>174</v>
      </c>
      <c r="B190" s="13" t="s">
        <v>615</v>
      </c>
      <c r="C190" s="14">
        <f t="shared" si="73"/>
        <v>3857631.2</v>
      </c>
      <c r="D190" s="14">
        <f t="shared" si="74"/>
        <v>3857631.2</v>
      </c>
      <c r="E190" s="15">
        <v>3857631.2</v>
      </c>
      <c r="F190" s="14"/>
      <c r="G190" s="14">
        <f t="shared" si="76"/>
        <v>0</v>
      </c>
      <c r="H190" s="14"/>
      <c r="I190" s="14"/>
      <c r="J190" s="14"/>
      <c r="K190" s="14"/>
      <c r="L190" s="14"/>
      <c r="M190" s="14"/>
      <c r="N190" s="13"/>
    </row>
    <row r="191" s="1" customFormat="1" ht="28" customHeight="1" spans="1:14">
      <c r="A191" s="12"/>
      <c r="B191" s="12" t="s">
        <v>181</v>
      </c>
      <c r="C191" s="10">
        <f t="shared" si="73"/>
        <v>5666442.75</v>
      </c>
      <c r="D191" s="10">
        <f t="shared" si="74"/>
        <v>5416442.75</v>
      </c>
      <c r="E191" s="10">
        <f t="shared" ref="E191:M191" si="78">SUM(E192:E196)</f>
        <v>5099642.75</v>
      </c>
      <c r="F191" s="10">
        <f t="shared" si="78"/>
        <v>316800</v>
      </c>
      <c r="G191" s="10">
        <f t="shared" si="78"/>
        <v>250000</v>
      </c>
      <c r="H191" s="10">
        <f t="shared" si="78"/>
        <v>0</v>
      </c>
      <c r="I191" s="10">
        <f t="shared" si="78"/>
        <v>250000</v>
      </c>
      <c r="J191" s="10">
        <f t="shared" si="78"/>
        <v>0</v>
      </c>
      <c r="K191" s="10">
        <f t="shared" si="78"/>
        <v>0</v>
      </c>
      <c r="L191" s="10">
        <f t="shared" si="78"/>
        <v>3000</v>
      </c>
      <c r="M191" s="10">
        <f t="shared" si="78"/>
        <v>78000</v>
      </c>
      <c r="N191" s="12"/>
    </row>
    <row r="192" s="1" customFormat="1" ht="28" customHeight="1" spans="1:14">
      <c r="A192" s="13" t="s">
        <v>182</v>
      </c>
      <c r="B192" s="13" t="s">
        <v>615</v>
      </c>
      <c r="C192" s="14">
        <f t="shared" si="73"/>
        <v>5099642.75</v>
      </c>
      <c r="D192" s="14">
        <f t="shared" si="74"/>
        <v>5099642.75</v>
      </c>
      <c r="E192" s="15">
        <v>5099642.75</v>
      </c>
      <c r="F192" s="14"/>
      <c r="G192" s="14">
        <f t="shared" ref="G192:G196" si="79">SUM(H192:K192)</f>
        <v>0</v>
      </c>
      <c r="H192" s="14"/>
      <c r="I192" s="14"/>
      <c r="J192" s="14"/>
      <c r="K192" s="14"/>
      <c r="L192" s="14"/>
      <c r="M192" s="14"/>
      <c r="N192" s="13"/>
    </row>
    <row r="193" s="1" customFormat="1" ht="28" customHeight="1" spans="1:14">
      <c r="A193" s="13" t="s">
        <v>183</v>
      </c>
      <c r="B193" s="13" t="s">
        <v>184</v>
      </c>
      <c r="C193" s="14">
        <f t="shared" si="73"/>
        <v>100000</v>
      </c>
      <c r="D193" s="14">
        <f t="shared" si="74"/>
        <v>0</v>
      </c>
      <c r="E193" s="14"/>
      <c r="F193" s="14"/>
      <c r="G193" s="14">
        <f t="shared" si="79"/>
        <v>100000</v>
      </c>
      <c r="H193" s="14"/>
      <c r="I193" s="14">
        <v>100000</v>
      </c>
      <c r="J193" s="14"/>
      <c r="K193" s="14"/>
      <c r="L193" s="14"/>
      <c r="M193" s="14"/>
      <c r="N193" s="13"/>
    </row>
    <row r="194" s="1" customFormat="1" ht="28" customHeight="1" spans="1:14">
      <c r="A194" s="13" t="s">
        <v>185</v>
      </c>
      <c r="B194" s="13" t="s">
        <v>186</v>
      </c>
      <c r="C194" s="14">
        <f t="shared" si="73"/>
        <v>100000</v>
      </c>
      <c r="D194" s="14">
        <f t="shared" si="74"/>
        <v>0</v>
      </c>
      <c r="E194" s="14"/>
      <c r="F194" s="14"/>
      <c r="G194" s="14">
        <f t="shared" si="79"/>
        <v>100000</v>
      </c>
      <c r="H194" s="14"/>
      <c r="I194" s="14">
        <v>100000</v>
      </c>
      <c r="J194" s="14"/>
      <c r="K194" s="14"/>
      <c r="L194" s="14"/>
      <c r="M194" s="14"/>
      <c r="N194" s="13"/>
    </row>
    <row r="195" s="1" customFormat="1" ht="28" customHeight="1" spans="1:14">
      <c r="A195" s="13" t="s">
        <v>622</v>
      </c>
      <c r="B195" s="13" t="s">
        <v>187</v>
      </c>
      <c r="C195" s="14">
        <f t="shared" si="73"/>
        <v>50000</v>
      </c>
      <c r="D195" s="14">
        <f t="shared" si="74"/>
        <v>0</v>
      </c>
      <c r="E195" s="14"/>
      <c r="F195" s="14"/>
      <c r="G195" s="14">
        <f t="shared" si="79"/>
        <v>50000</v>
      </c>
      <c r="H195" s="14"/>
      <c r="I195" s="16">
        <v>50000</v>
      </c>
      <c r="J195" s="14"/>
      <c r="K195" s="14"/>
      <c r="L195" s="14"/>
      <c r="M195" s="14">
        <v>15000</v>
      </c>
      <c r="N195" s="13"/>
    </row>
    <row r="196" s="1" customFormat="1" ht="28" customHeight="1" spans="1:14">
      <c r="A196" s="13" t="s">
        <v>182</v>
      </c>
      <c r="B196" s="13" t="s">
        <v>24</v>
      </c>
      <c r="C196" s="14">
        <f t="shared" ref="C196:C207" si="80">SUM(D196,G196)</f>
        <v>316800</v>
      </c>
      <c r="D196" s="14">
        <f t="shared" ref="D196:D204" si="81">SUM(E196:F196)</f>
        <v>316800</v>
      </c>
      <c r="E196" s="14"/>
      <c r="F196" s="14">
        <v>316800</v>
      </c>
      <c r="G196" s="14">
        <f t="shared" si="79"/>
        <v>0</v>
      </c>
      <c r="H196" s="14"/>
      <c r="I196" s="14"/>
      <c r="J196" s="14"/>
      <c r="K196" s="14"/>
      <c r="L196" s="14">
        <v>3000</v>
      </c>
      <c r="M196" s="14">
        <v>63000</v>
      </c>
      <c r="N196" s="13"/>
    </row>
    <row r="197" s="1" customFormat="1" ht="28" customHeight="1" spans="1:14">
      <c r="A197" s="12"/>
      <c r="B197" s="12" t="s">
        <v>188</v>
      </c>
      <c r="C197" s="10">
        <f t="shared" si="80"/>
        <v>180000</v>
      </c>
      <c r="D197" s="10">
        <f t="shared" si="81"/>
        <v>0</v>
      </c>
      <c r="E197" s="10">
        <f>SUM(E198)</f>
        <v>0</v>
      </c>
      <c r="F197" s="10">
        <f>SUM(F198)</f>
        <v>0</v>
      </c>
      <c r="G197" s="10">
        <f>SUM(G198)</f>
        <v>180000</v>
      </c>
      <c r="H197" s="10">
        <f t="shared" ref="H197:M197" si="82">SUM(H198)</f>
        <v>0</v>
      </c>
      <c r="I197" s="10">
        <f t="shared" si="82"/>
        <v>180000</v>
      </c>
      <c r="J197" s="10">
        <f t="shared" si="82"/>
        <v>0</v>
      </c>
      <c r="K197" s="10">
        <f t="shared" si="82"/>
        <v>0</v>
      </c>
      <c r="L197" s="10">
        <f t="shared" si="82"/>
        <v>0</v>
      </c>
      <c r="M197" s="10">
        <f t="shared" si="82"/>
        <v>85000</v>
      </c>
      <c r="N197" s="12"/>
    </row>
    <row r="198" s="1" customFormat="1" ht="28" customHeight="1" spans="1:14">
      <c r="A198" s="13" t="s">
        <v>176</v>
      </c>
      <c r="B198" s="13" t="s">
        <v>189</v>
      </c>
      <c r="C198" s="14">
        <f t="shared" si="80"/>
        <v>180000</v>
      </c>
      <c r="D198" s="14">
        <f t="shared" si="81"/>
        <v>0</v>
      </c>
      <c r="E198" s="14"/>
      <c r="F198" s="14"/>
      <c r="G198" s="14">
        <f t="shared" ref="G198:G202" si="83">SUM(H198:K198)</f>
        <v>180000</v>
      </c>
      <c r="H198" s="14"/>
      <c r="I198" s="14">
        <v>180000</v>
      </c>
      <c r="J198" s="14"/>
      <c r="K198" s="14"/>
      <c r="L198" s="14"/>
      <c r="M198" s="14">
        <v>85000</v>
      </c>
      <c r="N198" s="13"/>
    </row>
    <row r="199" s="1" customFormat="1" ht="28" customHeight="1" spans="1:14">
      <c r="A199" s="12"/>
      <c r="B199" s="12" t="s">
        <v>190</v>
      </c>
      <c r="C199" s="10">
        <f t="shared" si="80"/>
        <v>2000000</v>
      </c>
      <c r="D199" s="10">
        <f t="shared" si="81"/>
        <v>0</v>
      </c>
      <c r="E199" s="10">
        <f t="shared" ref="E199:K199" si="84">SUM(E200)</f>
        <v>0</v>
      </c>
      <c r="F199" s="10">
        <f t="shared" si="84"/>
        <v>0</v>
      </c>
      <c r="G199" s="10">
        <f t="shared" si="84"/>
        <v>2000000</v>
      </c>
      <c r="H199" s="10">
        <f t="shared" ref="H199:M199" si="85">SUM(H200)</f>
        <v>0</v>
      </c>
      <c r="I199" s="10">
        <f t="shared" si="85"/>
        <v>2000000</v>
      </c>
      <c r="J199" s="10">
        <f t="shared" si="85"/>
        <v>0</v>
      </c>
      <c r="K199" s="10">
        <f t="shared" si="85"/>
        <v>0</v>
      </c>
      <c r="L199" s="10">
        <f t="shared" si="85"/>
        <v>0</v>
      </c>
      <c r="M199" s="10">
        <f t="shared" si="85"/>
        <v>0</v>
      </c>
      <c r="N199" s="12"/>
    </row>
    <row r="200" s="1" customFormat="1" ht="28" customHeight="1" spans="1:14">
      <c r="A200" s="13" t="s">
        <v>623</v>
      </c>
      <c r="B200" s="13" t="s">
        <v>141</v>
      </c>
      <c r="C200" s="14">
        <f t="shared" si="80"/>
        <v>2000000</v>
      </c>
      <c r="D200" s="14">
        <f t="shared" si="81"/>
        <v>0</v>
      </c>
      <c r="E200" s="14"/>
      <c r="F200" s="14"/>
      <c r="G200" s="14">
        <f t="shared" si="83"/>
        <v>2000000</v>
      </c>
      <c r="H200" s="14"/>
      <c r="I200" s="31">
        <v>2000000</v>
      </c>
      <c r="J200" s="14"/>
      <c r="K200" s="14"/>
      <c r="L200" s="14"/>
      <c r="M200" s="14"/>
      <c r="N200" s="13"/>
    </row>
    <row r="201" s="1" customFormat="1" ht="28" customHeight="1" spans="1:14">
      <c r="A201" s="12"/>
      <c r="B201" s="12" t="s">
        <v>191</v>
      </c>
      <c r="C201" s="10">
        <f t="shared" si="80"/>
        <v>1200000</v>
      </c>
      <c r="D201" s="10">
        <f t="shared" si="81"/>
        <v>0</v>
      </c>
      <c r="E201" s="10">
        <f t="shared" ref="E201:K201" si="86">SUM(E202)</f>
        <v>0</v>
      </c>
      <c r="F201" s="10">
        <f t="shared" si="86"/>
        <v>0</v>
      </c>
      <c r="G201" s="10">
        <f t="shared" si="86"/>
        <v>1200000</v>
      </c>
      <c r="H201" s="10">
        <f t="shared" ref="H201:M201" si="87">SUM(H202)</f>
        <v>0</v>
      </c>
      <c r="I201" s="10">
        <f t="shared" si="87"/>
        <v>1200000</v>
      </c>
      <c r="J201" s="10">
        <f t="shared" si="87"/>
        <v>0</v>
      </c>
      <c r="K201" s="10">
        <f t="shared" si="87"/>
        <v>0</v>
      </c>
      <c r="L201" s="10">
        <f t="shared" si="87"/>
        <v>0</v>
      </c>
      <c r="M201" s="10">
        <f t="shared" si="87"/>
        <v>0</v>
      </c>
      <c r="N201" s="12"/>
    </row>
    <row r="202" s="1" customFormat="1" ht="28" customHeight="1" spans="1:14">
      <c r="A202" s="13" t="s">
        <v>40</v>
      </c>
      <c r="B202" s="13" t="s">
        <v>624</v>
      </c>
      <c r="C202" s="14">
        <f t="shared" si="80"/>
        <v>1200000</v>
      </c>
      <c r="D202" s="14">
        <f t="shared" si="81"/>
        <v>0</v>
      </c>
      <c r="E202" s="14"/>
      <c r="F202" s="14"/>
      <c r="G202" s="14">
        <f t="shared" si="83"/>
        <v>1200000</v>
      </c>
      <c r="H202" s="14"/>
      <c r="I202" s="14">
        <v>1200000</v>
      </c>
      <c r="J202" s="14"/>
      <c r="K202" s="14"/>
      <c r="L202" s="14"/>
      <c r="M202" s="14"/>
      <c r="N202" s="13"/>
    </row>
    <row r="203" s="1" customFormat="1" ht="28" customHeight="1" spans="1:14">
      <c r="A203" s="12"/>
      <c r="B203" s="12" t="s">
        <v>193</v>
      </c>
      <c r="C203" s="10">
        <f t="shared" si="80"/>
        <v>1277006.88</v>
      </c>
      <c r="D203" s="10">
        <f t="shared" si="81"/>
        <v>1277006.88</v>
      </c>
      <c r="E203" s="10">
        <f t="shared" ref="E203:M203" si="88">SUM(E204:E206)</f>
        <v>1239506.88</v>
      </c>
      <c r="F203" s="10">
        <f t="shared" si="88"/>
        <v>37500</v>
      </c>
      <c r="G203" s="10">
        <f t="shared" si="88"/>
        <v>0</v>
      </c>
      <c r="H203" s="10">
        <f t="shared" si="88"/>
        <v>0</v>
      </c>
      <c r="I203" s="10">
        <f t="shared" si="88"/>
        <v>0</v>
      </c>
      <c r="J203" s="10">
        <f t="shared" si="88"/>
        <v>0</v>
      </c>
      <c r="K203" s="10">
        <f t="shared" si="88"/>
        <v>0</v>
      </c>
      <c r="L203" s="10">
        <f t="shared" si="88"/>
        <v>0</v>
      </c>
      <c r="M203" s="10">
        <f t="shared" si="88"/>
        <v>4500</v>
      </c>
      <c r="N203" s="12"/>
    </row>
    <row r="204" s="1" customFormat="1" ht="28" customHeight="1" spans="1:14">
      <c r="A204" s="13" t="s">
        <v>194</v>
      </c>
      <c r="B204" s="13" t="s">
        <v>141</v>
      </c>
      <c r="C204" s="14">
        <f t="shared" si="80"/>
        <v>10000</v>
      </c>
      <c r="D204" s="14">
        <f t="shared" si="81"/>
        <v>10000</v>
      </c>
      <c r="E204" s="10"/>
      <c r="F204" s="14">
        <v>10000</v>
      </c>
      <c r="G204" s="14">
        <f t="shared" ref="G204:G206" si="89">SUM(H204:K204)</f>
        <v>0</v>
      </c>
      <c r="H204" s="10"/>
      <c r="I204" s="14"/>
      <c r="J204" s="10"/>
      <c r="K204" s="10"/>
      <c r="L204" s="10"/>
      <c r="M204" s="10"/>
      <c r="N204" s="12"/>
    </row>
    <row r="205" s="1" customFormat="1" ht="28" customHeight="1" spans="1:14">
      <c r="A205" s="13" t="s">
        <v>195</v>
      </c>
      <c r="B205" s="13" t="s">
        <v>24</v>
      </c>
      <c r="C205" s="14">
        <f t="shared" si="80"/>
        <v>27500</v>
      </c>
      <c r="D205" s="14">
        <f t="shared" ref="D205:D268" si="90">SUM(E205:F205)</f>
        <v>27500</v>
      </c>
      <c r="E205" s="14"/>
      <c r="F205" s="14">
        <v>27500</v>
      </c>
      <c r="G205" s="14">
        <f t="shared" si="89"/>
        <v>0</v>
      </c>
      <c r="H205" s="14"/>
      <c r="I205" s="14"/>
      <c r="J205" s="14"/>
      <c r="K205" s="14"/>
      <c r="L205" s="14"/>
      <c r="M205" s="14">
        <v>4500</v>
      </c>
      <c r="N205" s="13"/>
    </row>
    <row r="206" s="1" customFormat="1" ht="28" customHeight="1" spans="1:14">
      <c r="A206" s="13" t="s">
        <v>195</v>
      </c>
      <c r="B206" s="13" t="s">
        <v>615</v>
      </c>
      <c r="C206" s="14">
        <f t="shared" si="80"/>
        <v>1239506.88</v>
      </c>
      <c r="D206" s="14">
        <f t="shared" si="90"/>
        <v>1239506.88</v>
      </c>
      <c r="E206" s="15">
        <v>1239506.88</v>
      </c>
      <c r="F206" s="14"/>
      <c r="G206" s="14">
        <f t="shared" si="89"/>
        <v>0</v>
      </c>
      <c r="H206" s="14"/>
      <c r="I206" s="14"/>
      <c r="J206" s="14"/>
      <c r="K206" s="14"/>
      <c r="L206" s="14"/>
      <c r="M206" s="14"/>
      <c r="N206" s="13"/>
    </row>
    <row r="207" s="1" customFormat="1" ht="28" customHeight="1" spans="1:14">
      <c r="A207" s="12"/>
      <c r="B207" s="12" t="s">
        <v>196</v>
      </c>
      <c r="C207" s="10">
        <f t="shared" si="80"/>
        <v>1142277.78</v>
      </c>
      <c r="D207" s="10">
        <f t="shared" si="90"/>
        <v>1142277.78</v>
      </c>
      <c r="E207" s="10">
        <f t="shared" ref="E207:M207" si="91">SUM(E208:E210)</f>
        <v>1087277.78</v>
      </c>
      <c r="F207" s="10">
        <f t="shared" si="91"/>
        <v>55000</v>
      </c>
      <c r="G207" s="10">
        <f t="shared" si="91"/>
        <v>0</v>
      </c>
      <c r="H207" s="10">
        <f t="shared" si="91"/>
        <v>0</v>
      </c>
      <c r="I207" s="10">
        <f t="shared" si="91"/>
        <v>0</v>
      </c>
      <c r="J207" s="10">
        <f t="shared" si="91"/>
        <v>0</v>
      </c>
      <c r="K207" s="10">
        <f t="shared" si="91"/>
        <v>0</v>
      </c>
      <c r="L207" s="10">
        <f t="shared" si="91"/>
        <v>0</v>
      </c>
      <c r="M207" s="10">
        <f t="shared" si="91"/>
        <v>25810</v>
      </c>
      <c r="N207" s="12"/>
    </row>
    <row r="208" s="1" customFormat="1" ht="28" customHeight="1" spans="1:14">
      <c r="A208" s="13" t="s">
        <v>197</v>
      </c>
      <c r="B208" s="13" t="s">
        <v>198</v>
      </c>
      <c r="C208" s="14">
        <v>30000</v>
      </c>
      <c r="D208" s="14">
        <f t="shared" si="90"/>
        <v>30000</v>
      </c>
      <c r="E208" s="14"/>
      <c r="F208" s="14">
        <v>30000</v>
      </c>
      <c r="G208" s="14">
        <f t="shared" ref="G208:G210" si="92">SUM(H208:K208)</f>
        <v>0</v>
      </c>
      <c r="H208" s="14"/>
      <c r="I208" s="14"/>
      <c r="J208" s="14"/>
      <c r="K208" s="14"/>
      <c r="L208" s="14"/>
      <c r="M208" s="14">
        <v>10810</v>
      </c>
      <c r="N208" s="13"/>
    </row>
    <row r="209" s="1" customFormat="1" ht="28" customHeight="1" spans="1:14">
      <c r="A209" s="13" t="s">
        <v>199</v>
      </c>
      <c r="B209" s="13" t="s">
        <v>24</v>
      </c>
      <c r="C209" s="14">
        <f t="shared" ref="C209:C272" si="93">SUM(D209,G209)</f>
        <v>25000</v>
      </c>
      <c r="D209" s="14">
        <f t="shared" si="90"/>
        <v>25000</v>
      </c>
      <c r="E209" s="14"/>
      <c r="F209" s="14">
        <v>25000</v>
      </c>
      <c r="G209" s="14">
        <f t="shared" si="92"/>
        <v>0</v>
      </c>
      <c r="H209" s="14"/>
      <c r="I209" s="14"/>
      <c r="J209" s="14"/>
      <c r="K209" s="14"/>
      <c r="L209" s="14"/>
      <c r="M209" s="14">
        <v>15000</v>
      </c>
      <c r="N209" s="13"/>
    </row>
    <row r="210" s="1" customFormat="1" ht="28" customHeight="1" spans="1:14">
      <c r="A210" s="13" t="s">
        <v>199</v>
      </c>
      <c r="B210" s="13" t="s">
        <v>615</v>
      </c>
      <c r="C210" s="14">
        <f t="shared" si="93"/>
        <v>1087277.78</v>
      </c>
      <c r="D210" s="14">
        <f t="shared" si="90"/>
        <v>1087277.78</v>
      </c>
      <c r="E210" s="15">
        <v>1087277.78</v>
      </c>
      <c r="F210" s="14"/>
      <c r="G210" s="14">
        <f t="shared" si="92"/>
        <v>0</v>
      </c>
      <c r="H210" s="14"/>
      <c r="I210" s="14"/>
      <c r="J210" s="14"/>
      <c r="K210" s="14"/>
      <c r="L210" s="14"/>
      <c r="M210" s="14"/>
      <c r="N210" s="13"/>
    </row>
    <row r="211" s="1" customFormat="1" ht="28" customHeight="1" spans="1:14">
      <c r="A211" s="12"/>
      <c r="B211" s="12" t="s">
        <v>200</v>
      </c>
      <c r="C211" s="10">
        <f t="shared" si="93"/>
        <v>2236734.92</v>
      </c>
      <c r="D211" s="10">
        <f t="shared" si="90"/>
        <v>2236734.92</v>
      </c>
      <c r="E211" s="10">
        <f t="shared" ref="E211:M211" si="94">SUM(E212:E214)</f>
        <v>1701734.92</v>
      </c>
      <c r="F211" s="10">
        <f t="shared" si="94"/>
        <v>535000</v>
      </c>
      <c r="G211" s="10">
        <f t="shared" si="94"/>
        <v>0</v>
      </c>
      <c r="H211" s="10">
        <f t="shared" si="94"/>
        <v>0</v>
      </c>
      <c r="I211" s="10">
        <f t="shared" si="94"/>
        <v>0</v>
      </c>
      <c r="J211" s="10">
        <f t="shared" si="94"/>
        <v>0</v>
      </c>
      <c r="K211" s="10">
        <f t="shared" si="94"/>
        <v>0</v>
      </c>
      <c r="L211" s="10">
        <f t="shared" si="94"/>
        <v>0</v>
      </c>
      <c r="M211" s="10">
        <f t="shared" si="94"/>
        <v>50000</v>
      </c>
      <c r="N211" s="12"/>
    </row>
    <row r="212" s="1" customFormat="1" ht="28" customHeight="1" spans="1:14">
      <c r="A212" s="13" t="s">
        <v>201</v>
      </c>
      <c r="B212" s="13" t="s">
        <v>202</v>
      </c>
      <c r="C212" s="14">
        <f t="shared" si="93"/>
        <v>500000</v>
      </c>
      <c r="D212" s="14">
        <f t="shared" si="90"/>
        <v>500000</v>
      </c>
      <c r="E212" s="14"/>
      <c r="F212" s="16">
        <v>500000</v>
      </c>
      <c r="G212" s="14">
        <f t="shared" ref="G212:G214" si="95">SUM(H212:K212)</f>
        <v>0</v>
      </c>
      <c r="H212" s="14"/>
      <c r="I212" s="14"/>
      <c r="J212" s="14"/>
      <c r="K212" s="14"/>
      <c r="L212" s="14"/>
      <c r="M212" s="14">
        <v>40000</v>
      </c>
      <c r="N212" s="13"/>
    </row>
    <row r="213" s="1" customFormat="1" ht="28" customHeight="1" spans="1:14">
      <c r="A213" s="13" t="s">
        <v>201</v>
      </c>
      <c r="B213" s="13" t="s">
        <v>24</v>
      </c>
      <c r="C213" s="14">
        <f t="shared" si="93"/>
        <v>35000</v>
      </c>
      <c r="D213" s="14">
        <f t="shared" si="90"/>
        <v>35000</v>
      </c>
      <c r="E213" s="14"/>
      <c r="F213" s="14">
        <v>35000</v>
      </c>
      <c r="G213" s="14">
        <f t="shared" si="95"/>
        <v>0</v>
      </c>
      <c r="H213" s="14"/>
      <c r="I213" s="14"/>
      <c r="J213" s="14"/>
      <c r="K213" s="14"/>
      <c r="L213" s="14"/>
      <c r="M213" s="14">
        <v>10000</v>
      </c>
      <c r="N213" s="13"/>
    </row>
    <row r="214" s="1" customFormat="1" ht="28" customHeight="1" spans="1:14">
      <c r="A214" s="13" t="s">
        <v>201</v>
      </c>
      <c r="B214" s="13" t="s">
        <v>615</v>
      </c>
      <c r="C214" s="14">
        <f t="shared" si="93"/>
        <v>1701734.92</v>
      </c>
      <c r="D214" s="14">
        <f t="shared" si="90"/>
        <v>1701734.92</v>
      </c>
      <c r="E214" s="15">
        <v>1701734.92</v>
      </c>
      <c r="F214" s="14"/>
      <c r="G214" s="14">
        <f t="shared" si="95"/>
        <v>0</v>
      </c>
      <c r="H214" s="14"/>
      <c r="I214" s="14"/>
      <c r="J214" s="14"/>
      <c r="K214" s="14"/>
      <c r="L214" s="14"/>
      <c r="M214" s="14"/>
      <c r="N214" s="13"/>
    </row>
    <row r="215" s="1" customFormat="1" ht="28" customHeight="1" spans="1:14">
      <c r="A215" s="12"/>
      <c r="B215" s="12" t="s">
        <v>203</v>
      </c>
      <c r="C215" s="10">
        <f t="shared" si="93"/>
        <v>37904534.3</v>
      </c>
      <c r="D215" s="10">
        <f t="shared" si="90"/>
        <v>9659791.3</v>
      </c>
      <c r="E215" s="10">
        <f t="shared" ref="E215:M215" si="96">SUM(E216:E237)</f>
        <v>8734791.3</v>
      </c>
      <c r="F215" s="10">
        <f t="shared" si="96"/>
        <v>925000</v>
      </c>
      <c r="G215" s="10">
        <f t="shared" si="96"/>
        <v>28244743</v>
      </c>
      <c r="H215" s="10">
        <f t="shared" si="96"/>
        <v>0</v>
      </c>
      <c r="I215" s="10">
        <f t="shared" si="96"/>
        <v>0</v>
      </c>
      <c r="J215" s="10">
        <f t="shared" si="96"/>
        <v>14266743</v>
      </c>
      <c r="K215" s="10">
        <f t="shared" si="96"/>
        <v>13978000</v>
      </c>
      <c r="L215" s="10">
        <f t="shared" si="96"/>
        <v>8000</v>
      </c>
      <c r="M215" s="10">
        <f t="shared" si="96"/>
        <v>90000</v>
      </c>
      <c r="N215" s="12"/>
    </row>
    <row r="216" s="1" customFormat="1" ht="28" customHeight="1" spans="1:14">
      <c r="A216" s="13" t="s">
        <v>204</v>
      </c>
      <c r="B216" s="13" t="s">
        <v>205</v>
      </c>
      <c r="C216" s="14">
        <f t="shared" si="93"/>
        <v>200000</v>
      </c>
      <c r="D216" s="14">
        <f t="shared" si="90"/>
        <v>200000</v>
      </c>
      <c r="E216" s="14"/>
      <c r="F216" s="16">
        <v>200000</v>
      </c>
      <c r="G216" s="14">
        <f t="shared" ref="G216:G237" si="97">SUM(H216:K216)</f>
        <v>0</v>
      </c>
      <c r="H216" s="14"/>
      <c r="I216" s="14"/>
      <c r="J216" s="14"/>
      <c r="K216" s="14"/>
      <c r="L216" s="14"/>
      <c r="M216" s="14">
        <v>5000</v>
      </c>
      <c r="N216" s="13"/>
    </row>
    <row r="217" s="1" customFormat="1" ht="28" customHeight="1" spans="1:14">
      <c r="A217" s="13" t="s">
        <v>204</v>
      </c>
      <c r="B217" s="13" t="s">
        <v>206</v>
      </c>
      <c r="C217" s="14">
        <f t="shared" si="93"/>
        <v>200000</v>
      </c>
      <c r="D217" s="14">
        <f t="shared" si="90"/>
        <v>200000</v>
      </c>
      <c r="E217" s="14"/>
      <c r="F217" s="16">
        <v>200000</v>
      </c>
      <c r="G217" s="14">
        <f t="shared" si="97"/>
        <v>0</v>
      </c>
      <c r="H217" s="14"/>
      <c r="I217" s="14"/>
      <c r="J217" s="14"/>
      <c r="K217" s="14"/>
      <c r="L217" s="14"/>
      <c r="M217" s="14">
        <v>5000</v>
      </c>
      <c r="N217" s="13"/>
    </row>
    <row r="218" s="1" customFormat="1" ht="28" customHeight="1" spans="1:14">
      <c r="A218" s="13" t="s">
        <v>204</v>
      </c>
      <c r="B218" s="13" t="s">
        <v>207</v>
      </c>
      <c r="C218" s="14">
        <f t="shared" si="93"/>
        <v>50000</v>
      </c>
      <c r="D218" s="14">
        <f t="shared" si="90"/>
        <v>50000</v>
      </c>
      <c r="E218" s="14"/>
      <c r="F218" s="16">
        <v>50000</v>
      </c>
      <c r="G218" s="14">
        <f t="shared" si="97"/>
        <v>0</v>
      </c>
      <c r="H218" s="14"/>
      <c r="I218" s="14"/>
      <c r="J218" s="14"/>
      <c r="K218" s="14"/>
      <c r="L218" s="14"/>
      <c r="M218" s="14"/>
      <c r="N218" s="13"/>
    </row>
    <row r="219" s="1" customFormat="1" ht="28" customHeight="1" spans="1:14">
      <c r="A219" s="13" t="s">
        <v>208</v>
      </c>
      <c r="B219" s="13" t="s">
        <v>209</v>
      </c>
      <c r="C219" s="14">
        <f t="shared" si="93"/>
        <v>300000</v>
      </c>
      <c r="D219" s="14">
        <f t="shared" si="90"/>
        <v>300000</v>
      </c>
      <c r="E219" s="14"/>
      <c r="F219" s="16">
        <v>300000</v>
      </c>
      <c r="G219" s="14">
        <f t="shared" si="97"/>
        <v>0</v>
      </c>
      <c r="H219" s="14"/>
      <c r="I219" s="14"/>
      <c r="J219" s="14"/>
      <c r="K219" s="14"/>
      <c r="L219" s="14">
        <v>8000</v>
      </c>
      <c r="M219" s="14">
        <v>60000</v>
      </c>
      <c r="N219" s="13"/>
    </row>
    <row r="220" s="1" customFormat="1" ht="28" customHeight="1" spans="1:14">
      <c r="A220" s="13" t="s">
        <v>208</v>
      </c>
      <c r="B220" s="13" t="s">
        <v>24</v>
      </c>
      <c r="C220" s="14">
        <f t="shared" si="93"/>
        <v>175000</v>
      </c>
      <c r="D220" s="14">
        <f t="shared" si="90"/>
        <v>175000</v>
      </c>
      <c r="E220" s="14"/>
      <c r="F220" s="14">
        <v>175000</v>
      </c>
      <c r="G220" s="14">
        <f t="shared" si="97"/>
        <v>0</v>
      </c>
      <c r="H220" s="14"/>
      <c r="I220" s="14"/>
      <c r="J220" s="14"/>
      <c r="K220" s="14"/>
      <c r="L220" s="14"/>
      <c r="M220" s="14">
        <v>20000</v>
      </c>
      <c r="N220" s="13"/>
    </row>
    <row r="221" s="1" customFormat="1" ht="28" customHeight="1" spans="1:14">
      <c r="A221" s="13" t="s">
        <v>204</v>
      </c>
      <c r="B221" s="13" t="s">
        <v>210</v>
      </c>
      <c r="C221" s="14">
        <f t="shared" si="93"/>
        <v>120000</v>
      </c>
      <c r="D221" s="14">
        <f t="shared" si="90"/>
        <v>0</v>
      </c>
      <c r="E221" s="14"/>
      <c r="F221" s="14"/>
      <c r="G221" s="14">
        <f t="shared" si="97"/>
        <v>120000</v>
      </c>
      <c r="H221" s="14"/>
      <c r="I221" s="14"/>
      <c r="J221" s="16">
        <v>120000</v>
      </c>
      <c r="K221" s="14"/>
      <c r="L221" s="14"/>
      <c r="M221" s="14"/>
      <c r="N221" s="13"/>
    </row>
    <row r="222" s="1" customFormat="1" ht="28" customHeight="1" spans="1:14">
      <c r="A222" s="13" t="s">
        <v>204</v>
      </c>
      <c r="B222" s="13" t="s">
        <v>211</v>
      </c>
      <c r="C222" s="14">
        <f t="shared" si="93"/>
        <v>1830000</v>
      </c>
      <c r="D222" s="14">
        <f t="shared" si="90"/>
        <v>0</v>
      </c>
      <c r="E222" s="14"/>
      <c r="F222" s="14"/>
      <c r="G222" s="14">
        <f t="shared" si="97"/>
        <v>1830000</v>
      </c>
      <c r="H222" s="14"/>
      <c r="I222" s="14"/>
      <c r="J222" s="16">
        <v>1830000</v>
      </c>
      <c r="K222" s="14"/>
      <c r="L222" s="14"/>
      <c r="M222" s="14"/>
      <c r="N222" s="13"/>
    </row>
    <row r="223" s="1" customFormat="1" ht="28" customHeight="1" spans="1:14">
      <c r="A223" s="13" t="s">
        <v>212</v>
      </c>
      <c r="B223" s="25" t="s">
        <v>213</v>
      </c>
      <c r="C223" s="14">
        <f t="shared" si="93"/>
        <v>2241600</v>
      </c>
      <c r="D223" s="14">
        <f t="shared" si="90"/>
        <v>0</v>
      </c>
      <c r="E223" s="14"/>
      <c r="F223" s="14"/>
      <c r="G223" s="14">
        <f t="shared" si="97"/>
        <v>2241600</v>
      </c>
      <c r="H223" s="14"/>
      <c r="I223" s="14"/>
      <c r="J223" s="16">
        <v>2241600</v>
      </c>
      <c r="K223" s="14"/>
      <c r="L223" s="14"/>
      <c r="M223" s="14"/>
      <c r="N223" s="13"/>
    </row>
    <row r="224" s="1" customFormat="1" ht="28" customHeight="1" spans="1:14">
      <c r="A224" s="13" t="s">
        <v>214</v>
      </c>
      <c r="B224" s="13" t="s">
        <v>215</v>
      </c>
      <c r="C224" s="14">
        <f t="shared" si="93"/>
        <v>1996800</v>
      </c>
      <c r="D224" s="14">
        <f t="shared" si="90"/>
        <v>0</v>
      </c>
      <c r="E224" s="14"/>
      <c r="F224" s="14"/>
      <c r="G224" s="14">
        <f t="shared" si="97"/>
        <v>1996800</v>
      </c>
      <c r="H224" s="14"/>
      <c r="I224" s="14"/>
      <c r="J224" s="16">
        <v>1996800</v>
      </c>
      <c r="K224" s="14"/>
      <c r="L224" s="14"/>
      <c r="M224" s="14"/>
      <c r="N224" s="13"/>
    </row>
    <row r="225" s="1" customFormat="1" ht="28" customHeight="1" spans="1:14">
      <c r="A225" s="13" t="s">
        <v>214</v>
      </c>
      <c r="B225" s="13" t="s">
        <v>216</v>
      </c>
      <c r="C225" s="14">
        <f t="shared" si="93"/>
        <v>3404400</v>
      </c>
      <c r="D225" s="14">
        <f t="shared" si="90"/>
        <v>0</v>
      </c>
      <c r="E225" s="14"/>
      <c r="F225" s="14"/>
      <c r="G225" s="14">
        <f t="shared" si="97"/>
        <v>3404400</v>
      </c>
      <c r="H225" s="14"/>
      <c r="I225" s="14"/>
      <c r="J225" s="16">
        <v>3404400</v>
      </c>
      <c r="K225" s="14"/>
      <c r="L225" s="14"/>
      <c r="M225" s="14"/>
      <c r="N225" s="13"/>
    </row>
    <row r="226" s="1" customFormat="1" ht="28" customHeight="1" spans="1:14">
      <c r="A226" s="13" t="s">
        <v>217</v>
      </c>
      <c r="B226" s="13" t="s">
        <v>218</v>
      </c>
      <c r="C226" s="14">
        <f t="shared" si="93"/>
        <v>256000</v>
      </c>
      <c r="D226" s="14">
        <f t="shared" si="90"/>
        <v>0</v>
      </c>
      <c r="E226" s="14"/>
      <c r="F226" s="14"/>
      <c r="G226" s="14">
        <f t="shared" si="97"/>
        <v>256000</v>
      </c>
      <c r="H226" s="14"/>
      <c r="I226" s="14"/>
      <c r="J226" s="16">
        <v>256000</v>
      </c>
      <c r="K226" s="14"/>
      <c r="L226" s="14"/>
      <c r="M226" s="14"/>
      <c r="N226" s="13"/>
    </row>
    <row r="227" s="1" customFormat="1" ht="28" customHeight="1" spans="1:14">
      <c r="A227" s="13" t="s">
        <v>217</v>
      </c>
      <c r="B227" s="13" t="s">
        <v>219</v>
      </c>
      <c r="C227" s="14">
        <f t="shared" si="93"/>
        <v>15000</v>
      </c>
      <c r="D227" s="14">
        <f t="shared" si="90"/>
        <v>0</v>
      </c>
      <c r="E227" s="14"/>
      <c r="F227" s="14"/>
      <c r="G227" s="14">
        <f t="shared" si="97"/>
        <v>15000</v>
      </c>
      <c r="H227" s="14"/>
      <c r="I227" s="14"/>
      <c r="J227" s="16">
        <v>15000</v>
      </c>
      <c r="K227" s="14"/>
      <c r="L227" s="14"/>
      <c r="M227" s="14"/>
      <c r="N227" s="13"/>
    </row>
    <row r="228" s="1" customFormat="1" ht="28" customHeight="1" spans="1:14">
      <c r="A228" s="13" t="s">
        <v>212</v>
      </c>
      <c r="B228" s="13" t="s">
        <v>220</v>
      </c>
      <c r="C228" s="14">
        <f t="shared" si="93"/>
        <v>135000</v>
      </c>
      <c r="D228" s="14">
        <f t="shared" si="90"/>
        <v>0</v>
      </c>
      <c r="E228" s="14"/>
      <c r="F228" s="14"/>
      <c r="G228" s="14">
        <f t="shared" si="97"/>
        <v>135000</v>
      </c>
      <c r="H228" s="14"/>
      <c r="I228" s="14"/>
      <c r="J228" s="16">
        <v>135000</v>
      </c>
      <c r="K228" s="14"/>
      <c r="L228" s="14"/>
      <c r="M228" s="14"/>
      <c r="N228" s="13"/>
    </row>
    <row r="229" s="1" customFormat="1" ht="28" customHeight="1" spans="1:14">
      <c r="A229" s="13" t="s">
        <v>204</v>
      </c>
      <c r="B229" s="13" t="s">
        <v>221</v>
      </c>
      <c r="C229" s="14">
        <f t="shared" si="93"/>
        <v>796463</v>
      </c>
      <c r="D229" s="14">
        <f t="shared" si="90"/>
        <v>0</v>
      </c>
      <c r="E229" s="14"/>
      <c r="F229" s="14"/>
      <c r="G229" s="14">
        <f t="shared" si="97"/>
        <v>796463</v>
      </c>
      <c r="H229" s="14"/>
      <c r="I229" s="14"/>
      <c r="J229" s="16">
        <v>796463</v>
      </c>
      <c r="K229" s="14"/>
      <c r="L229" s="14"/>
      <c r="M229" s="14"/>
      <c r="N229" s="13"/>
    </row>
    <row r="230" s="1" customFormat="1" ht="28" customHeight="1" spans="1:14">
      <c r="A230" s="13" t="s">
        <v>212</v>
      </c>
      <c r="B230" s="13" t="s">
        <v>222</v>
      </c>
      <c r="C230" s="14">
        <f t="shared" si="93"/>
        <v>44000</v>
      </c>
      <c r="D230" s="14">
        <f t="shared" si="90"/>
        <v>0</v>
      </c>
      <c r="E230" s="14"/>
      <c r="F230" s="14"/>
      <c r="G230" s="14">
        <f t="shared" si="97"/>
        <v>44000</v>
      </c>
      <c r="H230" s="14"/>
      <c r="I230" s="14"/>
      <c r="J230" s="16">
        <v>44000</v>
      </c>
      <c r="K230" s="14"/>
      <c r="L230" s="14"/>
      <c r="M230" s="14"/>
      <c r="N230" s="13"/>
    </row>
    <row r="231" s="1" customFormat="1" ht="28" customHeight="1" spans="1:14">
      <c r="A231" s="13" t="s">
        <v>204</v>
      </c>
      <c r="B231" s="13" t="s">
        <v>223</v>
      </c>
      <c r="C231" s="14">
        <f t="shared" si="93"/>
        <v>1700000</v>
      </c>
      <c r="D231" s="14">
        <f t="shared" si="90"/>
        <v>0</v>
      </c>
      <c r="E231" s="14"/>
      <c r="F231" s="14"/>
      <c r="G231" s="14">
        <f t="shared" si="97"/>
        <v>1700000</v>
      </c>
      <c r="H231" s="14"/>
      <c r="I231" s="14"/>
      <c r="J231" s="16">
        <v>1700000</v>
      </c>
      <c r="K231" s="14"/>
      <c r="L231" s="14"/>
      <c r="M231" s="14"/>
      <c r="N231" s="13"/>
    </row>
    <row r="232" s="1" customFormat="1" ht="28" customHeight="1" spans="1:14">
      <c r="A232" s="13" t="s">
        <v>204</v>
      </c>
      <c r="B232" s="13" t="s">
        <v>224</v>
      </c>
      <c r="C232" s="14">
        <f t="shared" si="93"/>
        <v>1457480</v>
      </c>
      <c r="D232" s="14">
        <f t="shared" si="90"/>
        <v>0</v>
      </c>
      <c r="E232" s="14"/>
      <c r="F232" s="14"/>
      <c r="G232" s="14">
        <f t="shared" si="97"/>
        <v>1457480</v>
      </c>
      <c r="H232" s="14"/>
      <c r="I232" s="14"/>
      <c r="J232" s="16">
        <v>1457480</v>
      </c>
      <c r="K232" s="14"/>
      <c r="L232" s="14"/>
      <c r="M232" s="14"/>
      <c r="N232" s="13"/>
    </row>
    <row r="233" s="1" customFormat="1" ht="28" customHeight="1" spans="1:14">
      <c r="A233" s="13" t="s">
        <v>214</v>
      </c>
      <c r="B233" s="13" t="s">
        <v>225</v>
      </c>
      <c r="C233" s="14">
        <f t="shared" si="93"/>
        <v>270000</v>
      </c>
      <c r="D233" s="14">
        <f t="shared" si="90"/>
        <v>0</v>
      </c>
      <c r="E233" s="14"/>
      <c r="F233" s="14"/>
      <c r="G233" s="14">
        <f t="shared" si="97"/>
        <v>270000</v>
      </c>
      <c r="H233" s="14"/>
      <c r="I233" s="14"/>
      <c r="J233" s="16">
        <v>270000</v>
      </c>
      <c r="K233" s="14"/>
      <c r="L233" s="14"/>
      <c r="M233" s="14"/>
      <c r="N233" s="13"/>
    </row>
    <row r="234" s="1" customFormat="1" ht="28" customHeight="1" spans="1:14">
      <c r="A234" s="13" t="s">
        <v>214</v>
      </c>
      <c r="B234" s="13" t="s">
        <v>226</v>
      </c>
      <c r="C234" s="14">
        <f t="shared" si="93"/>
        <v>7378000</v>
      </c>
      <c r="D234" s="14">
        <f t="shared" si="90"/>
        <v>0</v>
      </c>
      <c r="E234" s="14"/>
      <c r="F234" s="14"/>
      <c r="G234" s="14">
        <f t="shared" si="97"/>
        <v>7378000</v>
      </c>
      <c r="H234" s="14"/>
      <c r="I234" s="14"/>
      <c r="J234" s="16"/>
      <c r="K234" s="14">
        <v>7378000</v>
      </c>
      <c r="L234" s="14"/>
      <c r="M234" s="14"/>
      <c r="N234" s="13"/>
    </row>
    <row r="235" s="1" customFormat="1" ht="28" customHeight="1" spans="1:14">
      <c r="A235" s="13" t="s">
        <v>204</v>
      </c>
      <c r="B235" s="13" t="s">
        <v>227</v>
      </c>
      <c r="C235" s="14">
        <f t="shared" si="93"/>
        <v>4600000</v>
      </c>
      <c r="D235" s="14">
        <f t="shared" si="90"/>
        <v>0</v>
      </c>
      <c r="E235" s="14"/>
      <c r="F235" s="14"/>
      <c r="G235" s="14">
        <f t="shared" si="97"/>
        <v>4600000</v>
      </c>
      <c r="H235" s="14"/>
      <c r="I235" s="14"/>
      <c r="J235" s="14"/>
      <c r="K235" s="16">
        <v>4600000</v>
      </c>
      <c r="L235" s="14"/>
      <c r="M235" s="14"/>
      <c r="N235" s="13"/>
    </row>
    <row r="236" s="1" customFormat="1" ht="28" customHeight="1" spans="1:14">
      <c r="A236" s="13" t="s">
        <v>204</v>
      </c>
      <c r="B236" s="13" t="s">
        <v>228</v>
      </c>
      <c r="C236" s="14">
        <f t="shared" si="93"/>
        <v>2000000</v>
      </c>
      <c r="D236" s="14">
        <f t="shared" si="90"/>
        <v>0</v>
      </c>
      <c r="E236" s="14"/>
      <c r="F236" s="14"/>
      <c r="G236" s="14">
        <f t="shared" si="97"/>
        <v>2000000</v>
      </c>
      <c r="H236" s="14"/>
      <c r="I236" s="14"/>
      <c r="J236" s="14"/>
      <c r="K236" s="16">
        <v>2000000</v>
      </c>
      <c r="L236" s="14"/>
      <c r="M236" s="14"/>
      <c r="N236" s="13"/>
    </row>
    <row r="237" s="1" customFormat="1" ht="28" customHeight="1" spans="1:14">
      <c r="A237" s="13" t="s">
        <v>208</v>
      </c>
      <c r="B237" s="13" t="s">
        <v>615</v>
      </c>
      <c r="C237" s="14">
        <f t="shared" si="93"/>
        <v>8734791.3</v>
      </c>
      <c r="D237" s="14">
        <f t="shared" si="90"/>
        <v>8734791.3</v>
      </c>
      <c r="E237" s="15">
        <v>8734791.3</v>
      </c>
      <c r="F237" s="14"/>
      <c r="G237" s="14">
        <f t="shared" si="97"/>
        <v>0</v>
      </c>
      <c r="H237" s="14"/>
      <c r="I237" s="14"/>
      <c r="J237" s="14"/>
      <c r="K237" s="14"/>
      <c r="L237" s="14"/>
      <c r="M237" s="14"/>
      <c r="N237" s="13"/>
    </row>
    <row r="238" s="1" customFormat="1" ht="28" customHeight="1" spans="1:14">
      <c r="A238" s="12"/>
      <c r="B238" s="12" t="s">
        <v>229</v>
      </c>
      <c r="C238" s="10">
        <f t="shared" si="93"/>
        <v>3209118.63</v>
      </c>
      <c r="D238" s="10">
        <f t="shared" si="90"/>
        <v>3209118.63</v>
      </c>
      <c r="E238" s="10">
        <f t="shared" ref="E238:M238" si="98">SUM(E239:E240)</f>
        <v>3146618.63</v>
      </c>
      <c r="F238" s="10">
        <f t="shared" si="98"/>
        <v>62500</v>
      </c>
      <c r="G238" s="10">
        <f t="shared" si="98"/>
        <v>0</v>
      </c>
      <c r="H238" s="10">
        <f t="shared" si="98"/>
        <v>0</v>
      </c>
      <c r="I238" s="10">
        <f t="shared" si="98"/>
        <v>0</v>
      </c>
      <c r="J238" s="10">
        <f t="shared" si="98"/>
        <v>0</v>
      </c>
      <c r="K238" s="10">
        <f t="shared" si="98"/>
        <v>0</v>
      </c>
      <c r="L238" s="10">
        <f t="shared" si="98"/>
        <v>0</v>
      </c>
      <c r="M238" s="10">
        <f t="shared" si="98"/>
        <v>0</v>
      </c>
      <c r="N238" s="12"/>
    </row>
    <row r="239" s="1" customFormat="1" ht="28" customHeight="1" spans="1:14">
      <c r="A239" s="13" t="s">
        <v>204</v>
      </c>
      <c r="B239" s="13" t="s">
        <v>24</v>
      </c>
      <c r="C239" s="14">
        <f t="shared" si="93"/>
        <v>62500</v>
      </c>
      <c r="D239" s="14">
        <f t="shared" si="90"/>
        <v>62500</v>
      </c>
      <c r="E239" s="14"/>
      <c r="F239" s="14">
        <v>62500</v>
      </c>
      <c r="G239" s="14">
        <f t="shared" ref="G239:G242" si="99">SUM(H239:K239)</f>
        <v>0</v>
      </c>
      <c r="H239" s="14"/>
      <c r="I239" s="14"/>
      <c r="J239" s="14"/>
      <c r="K239" s="14"/>
      <c r="L239" s="14"/>
      <c r="M239" s="14"/>
      <c r="N239" s="13"/>
    </row>
    <row r="240" s="1" customFormat="1" ht="28" customHeight="1" spans="1:14">
      <c r="A240" s="13" t="s">
        <v>204</v>
      </c>
      <c r="B240" s="13" t="s">
        <v>615</v>
      </c>
      <c r="C240" s="14">
        <f t="shared" si="93"/>
        <v>3146618.63</v>
      </c>
      <c r="D240" s="14">
        <f t="shared" si="90"/>
        <v>3146618.63</v>
      </c>
      <c r="E240" s="15">
        <v>3146618.63</v>
      </c>
      <c r="F240" s="14"/>
      <c r="G240" s="14">
        <f t="shared" si="99"/>
        <v>0</v>
      </c>
      <c r="H240" s="14"/>
      <c r="I240" s="14"/>
      <c r="J240" s="14"/>
      <c r="K240" s="14"/>
      <c r="L240" s="14"/>
      <c r="M240" s="14"/>
      <c r="N240" s="13"/>
    </row>
    <row r="241" s="1" customFormat="1" ht="28" customHeight="1" spans="1:14">
      <c r="A241" s="12"/>
      <c r="B241" s="12" t="s">
        <v>231</v>
      </c>
      <c r="C241" s="10">
        <f t="shared" si="93"/>
        <v>7411649.78</v>
      </c>
      <c r="D241" s="10">
        <f t="shared" si="90"/>
        <v>7411649.78</v>
      </c>
      <c r="E241" s="10">
        <f t="shared" ref="E241:M241" si="100">SUM(E242)</f>
        <v>7411649.78</v>
      </c>
      <c r="F241" s="10">
        <f t="shared" si="100"/>
        <v>0</v>
      </c>
      <c r="G241" s="10">
        <f t="shared" si="100"/>
        <v>0</v>
      </c>
      <c r="H241" s="10">
        <f t="shared" si="100"/>
        <v>0</v>
      </c>
      <c r="I241" s="10">
        <f t="shared" si="100"/>
        <v>0</v>
      </c>
      <c r="J241" s="10">
        <f t="shared" si="100"/>
        <v>0</v>
      </c>
      <c r="K241" s="10">
        <f t="shared" si="100"/>
        <v>0</v>
      </c>
      <c r="L241" s="10">
        <f t="shared" si="100"/>
        <v>0</v>
      </c>
      <c r="M241" s="10">
        <f t="shared" si="100"/>
        <v>0</v>
      </c>
      <c r="N241" s="12"/>
    </row>
    <row r="242" s="1" customFormat="1" ht="28" customHeight="1" spans="1:14">
      <c r="A242" s="13" t="s">
        <v>214</v>
      </c>
      <c r="B242" s="13" t="s">
        <v>615</v>
      </c>
      <c r="C242" s="14">
        <f t="shared" si="93"/>
        <v>7411649.78</v>
      </c>
      <c r="D242" s="14">
        <f t="shared" si="90"/>
        <v>7411649.78</v>
      </c>
      <c r="E242" s="15">
        <v>7411649.78</v>
      </c>
      <c r="F242" s="14"/>
      <c r="G242" s="14">
        <f t="shared" si="99"/>
        <v>0</v>
      </c>
      <c r="H242" s="14"/>
      <c r="I242" s="14"/>
      <c r="J242" s="14"/>
      <c r="K242" s="14"/>
      <c r="L242" s="14"/>
      <c r="M242" s="14"/>
      <c r="N242" s="13"/>
    </row>
    <row r="243" s="1" customFormat="1" ht="28" customHeight="1" spans="1:14">
      <c r="A243" s="12"/>
      <c r="B243" s="12" t="s">
        <v>232</v>
      </c>
      <c r="C243" s="10">
        <f t="shared" si="93"/>
        <v>16594670.4</v>
      </c>
      <c r="D243" s="10">
        <f t="shared" si="90"/>
        <v>16594670.4</v>
      </c>
      <c r="E243" s="10">
        <f t="shared" ref="E243:M243" si="101">SUM(E244)</f>
        <v>16594670.4</v>
      </c>
      <c r="F243" s="10">
        <f t="shared" si="101"/>
        <v>0</v>
      </c>
      <c r="G243" s="10">
        <f t="shared" si="101"/>
        <v>0</v>
      </c>
      <c r="H243" s="10">
        <f t="shared" si="101"/>
        <v>0</v>
      </c>
      <c r="I243" s="10">
        <f t="shared" si="101"/>
        <v>0</v>
      </c>
      <c r="J243" s="10">
        <f t="shared" si="101"/>
        <v>0</v>
      </c>
      <c r="K243" s="10">
        <f t="shared" si="101"/>
        <v>0</v>
      </c>
      <c r="L243" s="10">
        <f t="shared" si="101"/>
        <v>0</v>
      </c>
      <c r="M243" s="10">
        <f t="shared" si="101"/>
        <v>0</v>
      </c>
      <c r="N243" s="12"/>
    </row>
    <row r="244" s="1" customFormat="1" ht="28" customHeight="1" spans="1:14">
      <c r="A244" s="13" t="s">
        <v>233</v>
      </c>
      <c r="B244" s="13" t="s">
        <v>615</v>
      </c>
      <c r="C244" s="14">
        <f t="shared" si="93"/>
        <v>16594670.4</v>
      </c>
      <c r="D244" s="14">
        <f t="shared" si="90"/>
        <v>16594670.4</v>
      </c>
      <c r="E244" s="15">
        <v>16594670.4</v>
      </c>
      <c r="F244" s="14"/>
      <c r="G244" s="14">
        <f t="shared" ref="G244:G248" si="102">SUM(H244:K244)</f>
        <v>0</v>
      </c>
      <c r="H244" s="14"/>
      <c r="I244" s="14"/>
      <c r="J244" s="14"/>
      <c r="K244" s="14"/>
      <c r="L244" s="14"/>
      <c r="M244" s="14"/>
      <c r="N244" s="13"/>
    </row>
    <row r="245" s="1" customFormat="1" ht="28" customHeight="1" spans="1:14">
      <c r="A245" s="12"/>
      <c r="B245" s="12" t="s">
        <v>234</v>
      </c>
      <c r="C245" s="10">
        <f t="shared" si="93"/>
        <v>9690446.54</v>
      </c>
      <c r="D245" s="10">
        <f t="shared" si="90"/>
        <v>9690446.54</v>
      </c>
      <c r="E245" s="10">
        <f t="shared" ref="E245:M245" si="103">SUM(E246)</f>
        <v>9690446.54</v>
      </c>
      <c r="F245" s="10">
        <f t="shared" si="103"/>
        <v>0</v>
      </c>
      <c r="G245" s="10">
        <f t="shared" si="103"/>
        <v>0</v>
      </c>
      <c r="H245" s="10">
        <f t="shared" si="103"/>
        <v>0</v>
      </c>
      <c r="I245" s="10">
        <f t="shared" si="103"/>
        <v>0</v>
      </c>
      <c r="J245" s="10">
        <f t="shared" si="103"/>
        <v>0</v>
      </c>
      <c r="K245" s="10">
        <f t="shared" si="103"/>
        <v>0</v>
      </c>
      <c r="L245" s="10">
        <f t="shared" si="103"/>
        <v>0</v>
      </c>
      <c r="M245" s="10">
        <f t="shared" si="103"/>
        <v>0</v>
      </c>
      <c r="N245" s="12"/>
    </row>
    <row r="246" s="1" customFormat="1" ht="28" customHeight="1" spans="1:14">
      <c r="A246" s="13" t="s">
        <v>233</v>
      </c>
      <c r="B246" s="13" t="s">
        <v>615</v>
      </c>
      <c r="C246" s="14">
        <f t="shared" si="93"/>
        <v>9690446.54</v>
      </c>
      <c r="D246" s="14">
        <f t="shared" si="90"/>
        <v>9690446.54</v>
      </c>
      <c r="E246" s="15">
        <v>9690446.54</v>
      </c>
      <c r="F246" s="14"/>
      <c r="G246" s="14">
        <f t="shared" si="102"/>
        <v>0</v>
      </c>
      <c r="H246" s="14"/>
      <c r="I246" s="14"/>
      <c r="J246" s="14"/>
      <c r="K246" s="14"/>
      <c r="L246" s="14"/>
      <c r="M246" s="14"/>
      <c r="N246" s="13"/>
    </row>
    <row r="247" s="1" customFormat="1" ht="28" customHeight="1" spans="1:14">
      <c r="A247" s="12"/>
      <c r="B247" s="12" t="s">
        <v>235</v>
      </c>
      <c r="C247" s="10">
        <f t="shared" si="93"/>
        <v>25941172.71</v>
      </c>
      <c r="D247" s="10">
        <f t="shared" si="90"/>
        <v>25941172.71</v>
      </c>
      <c r="E247" s="10">
        <f t="shared" ref="E247:M247" si="104">SUM(E248)</f>
        <v>25941172.71</v>
      </c>
      <c r="F247" s="10">
        <f t="shared" si="104"/>
        <v>0</v>
      </c>
      <c r="G247" s="10">
        <f t="shared" si="104"/>
        <v>0</v>
      </c>
      <c r="H247" s="10">
        <f t="shared" si="104"/>
        <v>0</v>
      </c>
      <c r="I247" s="10">
        <f t="shared" si="104"/>
        <v>0</v>
      </c>
      <c r="J247" s="10">
        <f t="shared" si="104"/>
        <v>0</v>
      </c>
      <c r="K247" s="10">
        <f t="shared" si="104"/>
        <v>0</v>
      </c>
      <c r="L247" s="10">
        <f t="shared" si="104"/>
        <v>0</v>
      </c>
      <c r="M247" s="10">
        <f t="shared" si="104"/>
        <v>0</v>
      </c>
      <c r="N247" s="12"/>
    </row>
    <row r="248" s="1" customFormat="1" ht="28" customHeight="1" spans="1:14">
      <c r="A248" s="13" t="s">
        <v>236</v>
      </c>
      <c r="B248" s="13" t="s">
        <v>615</v>
      </c>
      <c r="C248" s="14">
        <f t="shared" si="93"/>
        <v>25941172.71</v>
      </c>
      <c r="D248" s="14">
        <f t="shared" si="90"/>
        <v>25941172.71</v>
      </c>
      <c r="E248" s="15">
        <v>25941172.71</v>
      </c>
      <c r="F248" s="14"/>
      <c r="G248" s="14">
        <f t="shared" si="102"/>
        <v>0</v>
      </c>
      <c r="H248" s="14"/>
      <c r="I248" s="14"/>
      <c r="J248" s="14"/>
      <c r="K248" s="14"/>
      <c r="L248" s="14"/>
      <c r="M248" s="14"/>
      <c r="N248" s="13"/>
    </row>
    <row r="249" s="1" customFormat="1" ht="28" customHeight="1" spans="1:14">
      <c r="A249" s="12"/>
      <c r="B249" s="12" t="s">
        <v>237</v>
      </c>
      <c r="C249" s="10">
        <f t="shared" si="93"/>
        <v>30404701.96</v>
      </c>
      <c r="D249" s="10">
        <f t="shared" si="90"/>
        <v>30404701.96</v>
      </c>
      <c r="E249" s="10">
        <f t="shared" ref="E249:M249" si="105">SUM(E250)</f>
        <v>30404701.96</v>
      </c>
      <c r="F249" s="10">
        <f t="shared" si="105"/>
        <v>0</v>
      </c>
      <c r="G249" s="10">
        <f t="shared" si="105"/>
        <v>0</v>
      </c>
      <c r="H249" s="10">
        <f t="shared" si="105"/>
        <v>0</v>
      </c>
      <c r="I249" s="10">
        <f t="shared" si="105"/>
        <v>0</v>
      </c>
      <c r="J249" s="10">
        <f t="shared" si="105"/>
        <v>0</v>
      </c>
      <c r="K249" s="10">
        <f t="shared" si="105"/>
        <v>0</v>
      </c>
      <c r="L249" s="10">
        <f t="shared" si="105"/>
        <v>0</v>
      </c>
      <c r="M249" s="10">
        <f t="shared" si="105"/>
        <v>0</v>
      </c>
      <c r="N249" s="12"/>
    </row>
    <row r="250" s="1" customFormat="1" ht="28" customHeight="1" spans="1:14">
      <c r="A250" s="13" t="s">
        <v>212</v>
      </c>
      <c r="B250" s="13" t="s">
        <v>615</v>
      </c>
      <c r="C250" s="14">
        <f t="shared" si="93"/>
        <v>30404701.96</v>
      </c>
      <c r="D250" s="14">
        <f t="shared" si="90"/>
        <v>30404701.96</v>
      </c>
      <c r="E250" s="15">
        <v>30404701.96</v>
      </c>
      <c r="F250" s="14"/>
      <c r="G250" s="14">
        <f t="shared" ref="G250:G254" si="106">SUM(H250:K250)</f>
        <v>0</v>
      </c>
      <c r="H250" s="14"/>
      <c r="I250" s="14"/>
      <c r="J250" s="14"/>
      <c r="K250" s="14"/>
      <c r="L250" s="14"/>
      <c r="M250" s="14"/>
      <c r="N250" s="13"/>
    </row>
    <row r="251" s="1" customFormat="1" ht="28" customHeight="1" spans="1:14">
      <c r="A251" s="12"/>
      <c r="B251" s="12" t="s">
        <v>238</v>
      </c>
      <c r="C251" s="10">
        <f t="shared" si="93"/>
        <v>14507597.94</v>
      </c>
      <c r="D251" s="10">
        <f t="shared" si="90"/>
        <v>14507597.94</v>
      </c>
      <c r="E251" s="10">
        <f t="shared" ref="E251:M251" si="107">SUM(E252)</f>
        <v>14507597.94</v>
      </c>
      <c r="F251" s="10">
        <f t="shared" si="107"/>
        <v>0</v>
      </c>
      <c r="G251" s="10">
        <f t="shared" si="107"/>
        <v>0</v>
      </c>
      <c r="H251" s="10">
        <f t="shared" si="107"/>
        <v>0</v>
      </c>
      <c r="I251" s="10">
        <f t="shared" si="107"/>
        <v>0</v>
      </c>
      <c r="J251" s="10">
        <f t="shared" si="107"/>
        <v>0</v>
      </c>
      <c r="K251" s="10">
        <f t="shared" si="107"/>
        <v>0</v>
      </c>
      <c r="L251" s="10">
        <f t="shared" si="107"/>
        <v>0</v>
      </c>
      <c r="M251" s="10">
        <f t="shared" si="107"/>
        <v>0</v>
      </c>
      <c r="N251" s="12"/>
    </row>
    <row r="252" s="1" customFormat="1" ht="28" customHeight="1" spans="1:14">
      <c r="A252" s="13" t="s">
        <v>212</v>
      </c>
      <c r="B252" s="13" t="s">
        <v>615</v>
      </c>
      <c r="C252" s="14">
        <f t="shared" si="93"/>
        <v>14507597.94</v>
      </c>
      <c r="D252" s="14">
        <f t="shared" si="90"/>
        <v>14507597.94</v>
      </c>
      <c r="E252" s="15">
        <v>14507597.94</v>
      </c>
      <c r="F252" s="14"/>
      <c r="G252" s="14">
        <f t="shared" si="106"/>
        <v>0</v>
      </c>
      <c r="H252" s="14"/>
      <c r="I252" s="14"/>
      <c r="J252" s="14"/>
      <c r="K252" s="14"/>
      <c r="L252" s="14"/>
      <c r="M252" s="14"/>
      <c r="N252" s="13"/>
    </row>
    <row r="253" s="1" customFormat="1" ht="28" customHeight="1" spans="1:14">
      <c r="A253" s="12"/>
      <c r="B253" s="12" t="s">
        <v>239</v>
      </c>
      <c r="C253" s="10">
        <f t="shared" si="93"/>
        <v>5566185.17</v>
      </c>
      <c r="D253" s="10">
        <f t="shared" si="90"/>
        <v>5566185.17</v>
      </c>
      <c r="E253" s="10">
        <f t="shared" ref="E253:M253" si="108">SUM(E254)</f>
        <v>5566185.17</v>
      </c>
      <c r="F253" s="10">
        <f t="shared" si="108"/>
        <v>0</v>
      </c>
      <c r="G253" s="10">
        <f t="shared" si="108"/>
        <v>0</v>
      </c>
      <c r="H253" s="10">
        <f t="shared" si="108"/>
        <v>0</v>
      </c>
      <c r="I253" s="10">
        <f t="shared" si="108"/>
        <v>0</v>
      </c>
      <c r="J253" s="10">
        <f t="shared" si="108"/>
        <v>0</v>
      </c>
      <c r="K253" s="10">
        <f t="shared" si="108"/>
        <v>0</v>
      </c>
      <c r="L253" s="10">
        <f t="shared" si="108"/>
        <v>0</v>
      </c>
      <c r="M253" s="10">
        <f t="shared" si="108"/>
        <v>0</v>
      </c>
      <c r="N253" s="12"/>
    </row>
    <row r="254" s="1" customFormat="1" ht="28" customHeight="1" spans="1:14">
      <c r="A254" s="13" t="s">
        <v>217</v>
      </c>
      <c r="B254" s="13" t="s">
        <v>615</v>
      </c>
      <c r="C254" s="14">
        <f t="shared" si="93"/>
        <v>5566185.17</v>
      </c>
      <c r="D254" s="14">
        <f t="shared" si="90"/>
        <v>5566185.17</v>
      </c>
      <c r="E254" s="15">
        <v>5566185.17</v>
      </c>
      <c r="F254" s="14"/>
      <c r="G254" s="14">
        <f t="shared" si="106"/>
        <v>0</v>
      </c>
      <c r="H254" s="14"/>
      <c r="I254" s="14"/>
      <c r="J254" s="14"/>
      <c r="K254" s="14"/>
      <c r="L254" s="14"/>
      <c r="M254" s="14"/>
      <c r="N254" s="13"/>
    </row>
    <row r="255" s="1" customFormat="1" ht="28" customHeight="1" spans="1:14">
      <c r="A255" s="12"/>
      <c r="B255" s="12" t="s">
        <v>240</v>
      </c>
      <c r="C255" s="10">
        <f t="shared" si="93"/>
        <v>5622440.02</v>
      </c>
      <c r="D255" s="10">
        <f t="shared" si="90"/>
        <v>5622440.02</v>
      </c>
      <c r="E255" s="10">
        <f t="shared" ref="E255:M255" si="109">SUM(E256)</f>
        <v>5622440.02</v>
      </c>
      <c r="F255" s="10">
        <f t="shared" si="109"/>
        <v>0</v>
      </c>
      <c r="G255" s="10">
        <f t="shared" si="109"/>
        <v>0</v>
      </c>
      <c r="H255" s="10">
        <f t="shared" si="109"/>
        <v>0</v>
      </c>
      <c r="I255" s="10">
        <f t="shared" si="109"/>
        <v>0</v>
      </c>
      <c r="J255" s="10">
        <f t="shared" si="109"/>
        <v>0</v>
      </c>
      <c r="K255" s="10">
        <f t="shared" si="109"/>
        <v>0</v>
      </c>
      <c r="L255" s="10">
        <f t="shared" si="109"/>
        <v>0</v>
      </c>
      <c r="M255" s="10">
        <f t="shared" si="109"/>
        <v>0</v>
      </c>
      <c r="N255" s="12"/>
    </row>
    <row r="256" s="1" customFormat="1" ht="28" customHeight="1" spans="1:14">
      <c r="A256" s="13" t="s">
        <v>625</v>
      </c>
      <c r="B256" s="13" t="s">
        <v>615</v>
      </c>
      <c r="C256" s="14">
        <f t="shared" si="93"/>
        <v>5622440.02</v>
      </c>
      <c r="D256" s="14">
        <f t="shared" si="90"/>
        <v>5622440.02</v>
      </c>
      <c r="E256" s="15">
        <v>5622440.02</v>
      </c>
      <c r="F256" s="14"/>
      <c r="G256" s="14">
        <f t="shared" ref="G256:G260" si="110">SUM(H256:K256)</f>
        <v>0</v>
      </c>
      <c r="H256" s="14"/>
      <c r="I256" s="14"/>
      <c r="J256" s="14"/>
      <c r="K256" s="14"/>
      <c r="L256" s="14"/>
      <c r="M256" s="14"/>
      <c r="N256" s="13"/>
    </row>
    <row r="257" s="1" customFormat="1" ht="28" customHeight="1" spans="1:14">
      <c r="A257" s="12"/>
      <c r="B257" s="12" t="s">
        <v>241</v>
      </c>
      <c r="C257" s="10">
        <f t="shared" si="93"/>
        <v>33115681.62</v>
      </c>
      <c r="D257" s="10">
        <f t="shared" si="90"/>
        <v>33115681.62</v>
      </c>
      <c r="E257" s="10">
        <f t="shared" ref="E257:M257" si="111">SUM(E258)</f>
        <v>33115681.62</v>
      </c>
      <c r="F257" s="10">
        <f t="shared" si="111"/>
        <v>0</v>
      </c>
      <c r="G257" s="10">
        <f t="shared" si="111"/>
        <v>0</v>
      </c>
      <c r="H257" s="10">
        <f t="shared" si="111"/>
        <v>0</v>
      </c>
      <c r="I257" s="10">
        <f t="shared" si="111"/>
        <v>0</v>
      </c>
      <c r="J257" s="10">
        <f t="shared" si="111"/>
        <v>0</v>
      </c>
      <c r="K257" s="10">
        <f t="shared" si="111"/>
        <v>0</v>
      </c>
      <c r="L257" s="10">
        <f t="shared" si="111"/>
        <v>0</v>
      </c>
      <c r="M257" s="10">
        <f t="shared" si="111"/>
        <v>0</v>
      </c>
      <c r="N257" s="12"/>
    </row>
    <row r="258" s="1" customFormat="1" ht="28" customHeight="1" spans="1:14">
      <c r="A258" s="13" t="s">
        <v>233</v>
      </c>
      <c r="B258" s="13" t="s">
        <v>615</v>
      </c>
      <c r="C258" s="14">
        <f t="shared" si="93"/>
        <v>33115681.62</v>
      </c>
      <c r="D258" s="14">
        <f t="shared" si="90"/>
        <v>33115681.62</v>
      </c>
      <c r="E258" s="15">
        <v>33115681.62</v>
      </c>
      <c r="F258" s="14"/>
      <c r="G258" s="14">
        <f t="shared" si="110"/>
        <v>0</v>
      </c>
      <c r="H258" s="14"/>
      <c r="I258" s="14"/>
      <c r="J258" s="14"/>
      <c r="K258" s="14"/>
      <c r="L258" s="14"/>
      <c r="M258" s="14"/>
      <c r="N258" s="13"/>
    </row>
    <row r="259" s="1" customFormat="1" ht="28" customHeight="1" spans="1:14">
      <c r="A259" s="12"/>
      <c r="B259" s="12" t="s">
        <v>242</v>
      </c>
      <c r="C259" s="10">
        <f t="shared" si="93"/>
        <v>10647436.53</v>
      </c>
      <c r="D259" s="10">
        <f t="shared" si="90"/>
        <v>10647436.53</v>
      </c>
      <c r="E259" s="10">
        <f t="shared" ref="E259:M259" si="112">SUM(E260)</f>
        <v>10647436.53</v>
      </c>
      <c r="F259" s="10">
        <f t="shared" si="112"/>
        <v>0</v>
      </c>
      <c r="G259" s="10">
        <f t="shared" si="112"/>
        <v>0</v>
      </c>
      <c r="H259" s="10">
        <f t="shared" si="112"/>
        <v>0</v>
      </c>
      <c r="I259" s="10">
        <f t="shared" si="112"/>
        <v>0</v>
      </c>
      <c r="J259" s="10">
        <f t="shared" si="112"/>
        <v>0</v>
      </c>
      <c r="K259" s="10">
        <f t="shared" si="112"/>
        <v>0</v>
      </c>
      <c r="L259" s="10">
        <f t="shared" si="112"/>
        <v>0</v>
      </c>
      <c r="M259" s="10">
        <f t="shared" si="112"/>
        <v>0</v>
      </c>
      <c r="N259" s="12"/>
    </row>
    <row r="260" s="1" customFormat="1" ht="28" customHeight="1" spans="1:14">
      <c r="A260" s="13" t="s">
        <v>236</v>
      </c>
      <c r="B260" s="13" t="s">
        <v>615</v>
      </c>
      <c r="C260" s="14">
        <f t="shared" si="93"/>
        <v>10647436.53</v>
      </c>
      <c r="D260" s="14">
        <f t="shared" si="90"/>
        <v>10647436.53</v>
      </c>
      <c r="E260" s="15">
        <v>10647436.53</v>
      </c>
      <c r="F260" s="14"/>
      <c r="G260" s="14">
        <f t="shared" si="110"/>
        <v>0</v>
      </c>
      <c r="H260" s="14"/>
      <c r="I260" s="14"/>
      <c r="J260" s="14"/>
      <c r="K260" s="14"/>
      <c r="L260" s="14"/>
      <c r="M260" s="14"/>
      <c r="N260" s="13"/>
    </row>
    <row r="261" s="1" customFormat="1" ht="28" customHeight="1" spans="1:14">
      <c r="A261" s="12"/>
      <c r="B261" s="12" t="s">
        <v>243</v>
      </c>
      <c r="C261" s="10">
        <f t="shared" si="93"/>
        <v>8512961</v>
      </c>
      <c r="D261" s="10">
        <f t="shared" si="90"/>
        <v>8512961</v>
      </c>
      <c r="E261" s="10">
        <f t="shared" ref="E261:M261" si="113">SUM(E262)</f>
        <v>8512961</v>
      </c>
      <c r="F261" s="10">
        <f t="shared" si="113"/>
        <v>0</v>
      </c>
      <c r="G261" s="10">
        <f t="shared" si="113"/>
        <v>0</v>
      </c>
      <c r="H261" s="10">
        <f t="shared" si="113"/>
        <v>0</v>
      </c>
      <c r="I261" s="10">
        <f t="shared" si="113"/>
        <v>0</v>
      </c>
      <c r="J261" s="10">
        <f t="shared" si="113"/>
        <v>0</v>
      </c>
      <c r="K261" s="10">
        <f t="shared" si="113"/>
        <v>0</v>
      </c>
      <c r="L261" s="10">
        <f t="shared" si="113"/>
        <v>0</v>
      </c>
      <c r="M261" s="10">
        <f t="shared" si="113"/>
        <v>0</v>
      </c>
      <c r="N261" s="12"/>
    </row>
    <row r="262" s="1" customFormat="1" ht="28" customHeight="1" spans="1:14">
      <c r="A262" s="13" t="s">
        <v>233</v>
      </c>
      <c r="B262" s="13" t="s">
        <v>615</v>
      </c>
      <c r="C262" s="14">
        <f t="shared" si="93"/>
        <v>8512961</v>
      </c>
      <c r="D262" s="14">
        <f t="shared" si="90"/>
        <v>8512961</v>
      </c>
      <c r="E262" s="15">
        <v>8512961</v>
      </c>
      <c r="F262" s="14"/>
      <c r="G262" s="14">
        <f t="shared" ref="G262:G266" si="114">SUM(H262:K262)</f>
        <v>0</v>
      </c>
      <c r="H262" s="14"/>
      <c r="I262" s="14"/>
      <c r="J262" s="14"/>
      <c r="K262" s="14"/>
      <c r="L262" s="14"/>
      <c r="M262" s="14"/>
      <c r="N262" s="13"/>
    </row>
    <row r="263" s="1" customFormat="1" ht="28" customHeight="1" spans="1:14">
      <c r="A263" s="12"/>
      <c r="B263" s="12" t="s">
        <v>244</v>
      </c>
      <c r="C263" s="10">
        <f t="shared" si="93"/>
        <v>4975669.43</v>
      </c>
      <c r="D263" s="10">
        <f t="shared" si="90"/>
        <v>4975669.43</v>
      </c>
      <c r="E263" s="10">
        <f t="shared" ref="E263:M263" si="115">SUM(E264)</f>
        <v>4975669.43</v>
      </c>
      <c r="F263" s="10">
        <f t="shared" si="115"/>
        <v>0</v>
      </c>
      <c r="G263" s="10">
        <f t="shared" si="115"/>
        <v>0</v>
      </c>
      <c r="H263" s="10">
        <f t="shared" si="115"/>
        <v>0</v>
      </c>
      <c r="I263" s="10">
        <f t="shared" si="115"/>
        <v>0</v>
      </c>
      <c r="J263" s="10">
        <f t="shared" si="115"/>
        <v>0</v>
      </c>
      <c r="K263" s="10">
        <f t="shared" si="115"/>
        <v>0</v>
      </c>
      <c r="L263" s="10">
        <f t="shared" si="115"/>
        <v>0</v>
      </c>
      <c r="M263" s="10">
        <f t="shared" si="115"/>
        <v>0</v>
      </c>
      <c r="N263" s="12"/>
    </row>
    <row r="264" s="1" customFormat="1" ht="28" customHeight="1" spans="1:14">
      <c r="A264" s="13" t="s">
        <v>236</v>
      </c>
      <c r="B264" s="13" t="s">
        <v>615</v>
      </c>
      <c r="C264" s="14">
        <f t="shared" si="93"/>
        <v>4975669.43</v>
      </c>
      <c r="D264" s="14">
        <f t="shared" si="90"/>
        <v>4975669.43</v>
      </c>
      <c r="E264" s="15">
        <v>4975669.43</v>
      </c>
      <c r="F264" s="14"/>
      <c r="G264" s="14">
        <f t="shared" si="114"/>
        <v>0</v>
      </c>
      <c r="H264" s="14"/>
      <c r="I264" s="14"/>
      <c r="J264" s="14"/>
      <c r="K264" s="14"/>
      <c r="L264" s="14"/>
      <c r="M264" s="14"/>
      <c r="N264" s="13"/>
    </row>
    <row r="265" s="1" customFormat="1" ht="28" customHeight="1" spans="1:14">
      <c r="A265" s="12"/>
      <c r="B265" s="12" t="s">
        <v>245</v>
      </c>
      <c r="C265" s="10">
        <f t="shared" si="93"/>
        <v>12071985.39</v>
      </c>
      <c r="D265" s="10">
        <f t="shared" si="90"/>
        <v>12071985.39</v>
      </c>
      <c r="E265" s="10">
        <f t="shared" ref="E265:M265" si="116">SUM(E266)</f>
        <v>12071985.39</v>
      </c>
      <c r="F265" s="10">
        <f t="shared" si="116"/>
        <v>0</v>
      </c>
      <c r="G265" s="10">
        <f t="shared" si="116"/>
        <v>0</v>
      </c>
      <c r="H265" s="10">
        <f t="shared" si="116"/>
        <v>0</v>
      </c>
      <c r="I265" s="10">
        <f t="shared" si="116"/>
        <v>0</v>
      </c>
      <c r="J265" s="10">
        <f t="shared" si="116"/>
        <v>0</v>
      </c>
      <c r="K265" s="10">
        <f t="shared" si="116"/>
        <v>0</v>
      </c>
      <c r="L265" s="10">
        <f t="shared" si="116"/>
        <v>0</v>
      </c>
      <c r="M265" s="10">
        <f t="shared" si="116"/>
        <v>0</v>
      </c>
      <c r="N265" s="12"/>
    </row>
    <row r="266" s="1" customFormat="1" ht="28" customHeight="1" spans="1:14">
      <c r="A266" s="13" t="s">
        <v>233</v>
      </c>
      <c r="B266" s="13" t="s">
        <v>615</v>
      </c>
      <c r="C266" s="14">
        <f t="shared" si="93"/>
        <v>12071985.39</v>
      </c>
      <c r="D266" s="14">
        <f t="shared" si="90"/>
        <v>12071985.39</v>
      </c>
      <c r="E266" s="15">
        <v>12071985.39</v>
      </c>
      <c r="F266" s="14"/>
      <c r="G266" s="14">
        <f t="shared" si="114"/>
        <v>0</v>
      </c>
      <c r="H266" s="14"/>
      <c r="I266" s="14"/>
      <c r="J266" s="14"/>
      <c r="K266" s="14"/>
      <c r="L266" s="14"/>
      <c r="M266" s="14"/>
      <c r="N266" s="13"/>
    </row>
    <row r="267" s="1" customFormat="1" ht="28" customHeight="1" spans="1:14">
      <c r="A267" s="12"/>
      <c r="B267" s="12" t="s">
        <v>246</v>
      </c>
      <c r="C267" s="10">
        <f t="shared" si="93"/>
        <v>8235238.62</v>
      </c>
      <c r="D267" s="10">
        <f t="shared" si="90"/>
        <v>8235238.62</v>
      </c>
      <c r="E267" s="10">
        <f t="shared" ref="E267:M267" si="117">SUM(E268)</f>
        <v>8235238.62</v>
      </c>
      <c r="F267" s="10">
        <f t="shared" si="117"/>
        <v>0</v>
      </c>
      <c r="G267" s="10">
        <f t="shared" si="117"/>
        <v>0</v>
      </c>
      <c r="H267" s="10">
        <f t="shared" si="117"/>
        <v>0</v>
      </c>
      <c r="I267" s="10">
        <f t="shared" si="117"/>
        <v>0</v>
      </c>
      <c r="J267" s="10">
        <f t="shared" si="117"/>
        <v>0</v>
      </c>
      <c r="K267" s="10">
        <f t="shared" si="117"/>
        <v>0</v>
      </c>
      <c r="L267" s="10">
        <f t="shared" si="117"/>
        <v>0</v>
      </c>
      <c r="M267" s="10">
        <f t="shared" si="117"/>
        <v>0</v>
      </c>
      <c r="N267" s="12"/>
    </row>
    <row r="268" s="1" customFormat="1" ht="28" customHeight="1" spans="1:14">
      <c r="A268" s="13" t="s">
        <v>236</v>
      </c>
      <c r="B268" s="13" t="s">
        <v>615</v>
      </c>
      <c r="C268" s="14">
        <f t="shared" si="93"/>
        <v>8235238.62</v>
      </c>
      <c r="D268" s="14">
        <f t="shared" si="90"/>
        <v>8235238.62</v>
      </c>
      <c r="E268" s="15">
        <v>8235238.62</v>
      </c>
      <c r="F268" s="14"/>
      <c r="G268" s="14">
        <f t="shared" ref="G268:G272" si="118">SUM(H268:K268)</f>
        <v>0</v>
      </c>
      <c r="H268" s="14"/>
      <c r="I268" s="14"/>
      <c r="J268" s="14"/>
      <c r="K268" s="14"/>
      <c r="L268" s="14"/>
      <c r="M268" s="14"/>
      <c r="N268" s="13"/>
    </row>
    <row r="269" s="1" customFormat="1" ht="28" customHeight="1" spans="1:14">
      <c r="A269" s="12"/>
      <c r="B269" s="12" t="s">
        <v>247</v>
      </c>
      <c r="C269" s="10">
        <f t="shared" si="93"/>
        <v>21388802.98</v>
      </c>
      <c r="D269" s="10">
        <f t="shared" ref="D269:D321" si="119">SUM(E269:F269)</f>
        <v>21388802.98</v>
      </c>
      <c r="E269" s="10">
        <f t="shared" ref="E269:M269" si="120">SUM(E270)</f>
        <v>21388802.98</v>
      </c>
      <c r="F269" s="10">
        <f t="shared" si="120"/>
        <v>0</v>
      </c>
      <c r="G269" s="10">
        <f t="shared" si="120"/>
        <v>0</v>
      </c>
      <c r="H269" s="10">
        <f t="shared" si="120"/>
        <v>0</v>
      </c>
      <c r="I269" s="10">
        <f t="shared" si="120"/>
        <v>0</v>
      </c>
      <c r="J269" s="10">
        <f t="shared" si="120"/>
        <v>0</v>
      </c>
      <c r="K269" s="10">
        <f t="shared" si="120"/>
        <v>0</v>
      </c>
      <c r="L269" s="10">
        <f t="shared" si="120"/>
        <v>0</v>
      </c>
      <c r="M269" s="10">
        <f t="shared" si="120"/>
        <v>0</v>
      </c>
      <c r="N269" s="12"/>
    </row>
    <row r="270" s="1" customFormat="1" ht="28" customHeight="1" spans="1:14">
      <c r="A270" s="13" t="s">
        <v>233</v>
      </c>
      <c r="B270" s="13" t="s">
        <v>615</v>
      </c>
      <c r="C270" s="14">
        <f t="shared" si="93"/>
        <v>21388802.98</v>
      </c>
      <c r="D270" s="14">
        <f t="shared" si="119"/>
        <v>21388802.98</v>
      </c>
      <c r="E270" s="15">
        <v>21388802.98</v>
      </c>
      <c r="F270" s="14"/>
      <c r="G270" s="14">
        <f t="shared" si="118"/>
        <v>0</v>
      </c>
      <c r="H270" s="14"/>
      <c r="I270" s="14"/>
      <c r="J270" s="14"/>
      <c r="K270" s="14"/>
      <c r="L270" s="14"/>
      <c r="M270" s="14"/>
      <c r="N270" s="13"/>
    </row>
    <row r="271" s="1" customFormat="1" ht="28" customHeight="1" spans="1:14">
      <c r="A271" s="12"/>
      <c r="B271" s="12" t="s">
        <v>248</v>
      </c>
      <c r="C271" s="10">
        <f t="shared" si="93"/>
        <v>16455428.36</v>
      </c>
      <c r="D271" s="10">
        <f t="shared" si="119"/>
        <v>16455428.36</v>
      </c>
      <c r="E271" s="10">
        <f t="shared" ref="E271:M271" si="121">SUM(E272)</f>
        <v>16455428.36</v>
      </c>
      <c r="F271" s="10">
        <f t="shared" si="121"/>
        <v>0</v>
      </c>
      <c r="G271" s="10">
        <f t="shared" si="121"/>
        <v>0</v>
      </c>
      <c r="H271" s="10">
        <f t="shared" si="121"/>
        <v>0</v>
      </c>
      <c r="I271" s="10">
        <f t="shared" si="121"/>
        <v>0</v>
      </c>
      <c r="J271" s="10">
        <f t="shared" si="121"/>
        <v>0</v>
      </c>
      <c r="K271" s="10">
        <f t="shared" si="121"/>
        <v>0</v>
      </c>
      <c r="L271" s="10">
        <f t="shared" si="121"/>
        <v>0</v>
      </c>
      <c r="M271" s="10">
        <f t="shared" si="121"/>
        <v>0</v>
      </c>
      <c r="N271" s="12"/>
    </row>
    <row r="272" s="1" customFormat="1" ht="28" customHeight="1" spans="1:14">
      <c r="A272" s="13" t="s">
        <v>233</v>
      </c>
      <c r="B272" s="13" t="s">
        <v>615</v>
      </c>
      <c r="C272" s="14">
        <f t="shared" si="93"/>
        <v>16455428.36</v>
      </c>
      <c r="D272" s="14">
        <f t="shared" si="119"/>
        <v>16455428.36</v>
      </c>
      <c r="E272" s="15">
        <v>16455428.36</v>
      </c>
      <c r="F272" s="14"/>
      <c r="G272" s="14">
        <f t="shared" si="118"/>
        <v>0</v>
      </c>
      <c r="H272" s="14"/>
      <c r="I272" s="14"/>
      <c r="J272" s="14"/>
      <c r="K272" s="14"/>
      <c r="L272" s="14"/>
      <c r="M272" s="14"/>
      <c r="N272" s="13"/>
    </row>
    <row r="273" s="1" customFormat="1" ht="28" customHeight="1" spans="1:14">
      <c r="A273" s="12"/>
      <c r="B273" s="12" t="s">
        <v>249</v>
      </c>
      <c r="C273" s="10">
        <f t="shared" ref="C273:C336" si="122">SUM(D273,G273)</f>
        <v>6350357.97</v>
      </c>
      <c r="D273" s="10">
        <f t="shared" si="119"/>
        <v>6350357.97</v>
      </c>
      <c r="E273" s="10">
        <f t="shared" ref="E273:M273" si="123">SUM(E274)</f>
        <v>6350357.97</v>
      </c>
      <c r="F273" s="10">
        <f t="shared" si="123"/>
        <v>0</v>
      </c>
      <c r="G273" s="10">
        <f t="shared" si="123"/>
        <v>0</v>
      </c>
      <c r="H273" s="10">
        <f t="shared" si="123"/>
        <v>0</v>
      </c>
      <c r="I273" s="10">
        <f t="shared" si="123"/>
        <v>0</v>
      </c>
      <c r="J273" s="10">
        <f t="shared" si="123"/>
        <v>0</v>
      </c>
      <c r="K273" s="10">
        <f t="shared" si="123"/>
        <v>0</v>
      </c>
      <c r="L273" s="10">
        <f t="shared" si="123"/>
        <v>0</v>
      </c>
      <c r="M273" s="10">
        <f t="shared" si="123"/>
        <v>0</v>
      </c>
      <c r="N273" s="12"/>
    </row>
    <row r="274" s="1" customFormat="1" ht="28" customHeight="1" spans="1:14">
      <c r="A274" s="13" t="s">
        <v>236</v>
      </c>
      <c r="B274" s="13" t="s">
        <v>615</v>
      </c>
      <c r="C274" s="14">
        <f t="shared" si="122"/>
        <v>6350357.97</v>
      </c>
      <c r="D274" s="14">
        <f t="shared" si="119"/>
        <v>6350357.97</v>
      </c>
      <c r="E274" s="15">
        <v>6350357.97</v>
      </c>
      <c r="F274" s="14"/>
      <c r="G274" s="14">
        <f t="shared" ref="G274:G278" si="124">SUM(H274:K274)</f>
        <v>0</v>
      </c>
      <c r="H274" s="14"/>
      <c r="I274" s="14"/>
      <c r="J274" s="14"/>
      <c r="K274" s="14"/>
      <c r="L274" s="14"/>
      <c r="M274" s="14"/>
      <c r="N274" s="13"/>
    </row>
    <row r="275" s="1" customFormat="1" ht="28" customHeight="1" spans="1:14">
      <c r="A275" s="12"/>
      <c r="B275" s="12" t="s">
        <v>250</v>
      </c>
      <c r="C275" s="10">
        <f t="shared" si="122"/>
        <v>18570594.12</v>
      </c>
      <c r="D275" s="10">
        <f t="shared" si="119"/>
        <v>18570594.12</v>
      </c>
      <c r="E275" s="10">
        <f t="shared" ref="E275:M275" si="125">SUM(E276)</f>
        <v>18570594.12</v>
      </c>
      <c r="F275" s="10">
        <f t="shared" si="125"/>
        <v>0</v>
      </c>
      <c r="G275" s="10">
        <f t="shared" si="125"/>
        <v>0</v>
      </c>
      <c r="H275" s="10">
        <f t="shared" si="125"/>
        <v>0</v>
      </c>
      <c r="I275" s="10">
        <f t="shared" si="125"/>
        <v>0</v>
      </c>
      <c r="J275" s="10">
        <f t="shared" si="125"/>
        <v>0</v>
      </c>
      <c r="K275" s="10">
        <f t="shared" si="125"/>
        <v>0</v>
      </c>
      <c r="L275" s="10">
        <f t="shared" si="125"/>
        <v>0</v>
      </c>
      <c r="M275" s="10">
        <f t="shared" si="125"/>
        <v>0</v>
      </c>
      <c r="N275" s="12"/>
    </row>
    <row r="276" s="1" customFormat="1" ht="28" customHeight="1" spans="1:14">
      <c r="A276" s="13" t="s">
        <v>233</v>
      </c>
      <c r="B276" s="13" t="s">
        <v>615</v>
      </c>
      <c r="C276" s="14">
        <f t="shared" si="122"/>
        <v>18570594.12</v>
      </c>
      <c r="D276" s="14">
        <f t="shared" si="119"/>
        <v>18570594.12</v>
      </c>
      <c r="E276" s="15">
        <v>18570594.12</v>
      </c>
      <c r="F276" s="14"/>
      <c r="G276" s="14">
        <f t="shared" si="124"/>
        <v>0</v>
      </c>
      <c r="H276" s="14"/>
      <c r="I276" s="14"/>
      <c r="J276" s="14"/>
      <c r="K276" s="14"/>
      <c r="L276" s="14"/>
      <c r="M276" s="14"/>
      <c r="N276" s="13"/>
    </row>
    <row r="277" s="1" customFormat="1" ht="28" customHeight="1" spans="1:14">
      <c r="A277" s="12"/>
      <c r="B277" s="12" t="s">
        <v>251</v>
      </c>
      <c r="C277" s="10">
        <f t="shared" si="122"/>
        <v>11231421.22</v>
      </c>
      <c r="D277" s="10">
        <f t="shared" si="119"/>
        <v>11231421.22</v>
      </c>
      <c r="E277" s="10">
        <f t="shared" ref="E277:M277" si="126">SUM(E278)</f>
        <v>11231421.22</v>
      </c>
      <c r="F277" s="10">
        <f t="shared" si="126"/>
        <v>0</v>
      </c>
      <c r="G277" s="10">
        <f t="shared" si="126"/>
        <v>0</v>
      </c>
      <c r="H277" s="10">
        <f t="shared" si="126"/>
        <v>0</v>
      </c>
      <c r="I277" s="10">
        <f t="shared" si="126"/>
        <v>0</v>
      </c>
      <c r="J277" s="10">
        <f t="shared" si="126"/>
        <v>0</v>
      </c>
      <c r="K277" s="10">
        <f t="shared" si="126"/>
        <v>0</v>
      </c>
      <c r="L277" s="10">
        <f t="shared" si="126"/>
        <v>0</v>
      </c>
      <c r="M277" s="10">
        <f t="shared" si="126"/>
        <v>0</v>
      </c>
      <c r="N277" s="12"/>
    </row>
    <row r="278" s="1" customFormat="1" ht="28" customHeight="1" spans="1:14">
      <c r="A278" s="13" t="s">
        <v>236</v>
      </c>
      <c r="B278" s="13" t="s">
        <v>615</v>
      </c>
      <c r="C278" s="14">
        <f t="shared" si="122"/>
        <v>11231421.22</v>
      </c>
      <c r="D278" s="14">
        <f t="shared" si="119"/>
        <v>11231421.22</v>
      </c>
      <c r="E278" s="15">
        <v>11231421.22</v>
      </c>
      <c r="F278" s="14"/>
      <c r="G278" s="14">
        <f t="shared" si="124"/>
        <v>0</v>
      </c>
      <c r="H278" s="14"/>
      <c r="I278" s="14"/>
      <c r="J278" s="14"/>
      <c r="K278" s="14"/>
      <c r="L278" s="14"/>
      <c r="M278" s="14"/>
      <c r="N278" s="13"/>
    </row>
    <row r="279" s="1" customFormat="1" ht="28" customHeight="1" spans="1:14">
      <c r="A279" s="12"/>
      <c r="B279" s="12" t="s">
        <v>252</v>
      </c>
      <c r="C279" s="10">
        <f t="shared" si="122"/>
        <v>25017059.77</v>
      </c>
      <c r="D279" s="10">
        <f t="shared" si="119"/>
        <v>25017059.77</v>
      </c>
      <c r="E279" s="10">
        <f t="shared" ref="E279:M279" si="127">SUM(E280)</f>
        <v>25017059.77</v>
      </c>
      <c r="F279" s="10">
        <f t="shared" si="127"/>
        <v>0</v>
      </c>
      <c r="G279" s="10">
        <f t="shared" si="127"/>
        <v>0</v>
      </c>
      <c r="H279" s="10">
        <f t="shared" si="127"/>
        <v>0</v>
      </c>
      <c r="I279" s="10">
        <f t="shared" si="127"/>
        <v>0</v>
      </c>
      <c r="J279" s="10">
        <f t="shared" si="127"/>
        <v>0</v>
      </c>
      <c r="K279" s="10">
        <f t="shared" si="127"/>
        <v>0</v>
      </c>
      <c r="L279" s="10">
        <f t="shared" si="127"/>
        <v>0</v>
      </c>
      <c r="M279" s="10">
        <f t="shared" si="127"/>
        <v>0</v>
      </c>
      <c r="N279" s="12"/>
    </row>
    <row r="280" s="1" customFormat="1" ht="28" customHeight="1" spans="1:14">
      <c r="A280" s="13" t="s">
        <v>233</v>
      </c>
      <c r="B280" s="13" t="s">
        <v>615</v>
      </c>
      <c r="C280" s="14">
        <f t="shared" si="122"/>
        <v>25017059.77</v>
      </c>
      <c r="D280" s="14">
        <f t="shared" si="119"/>
        <v>25017059.77</v>
      </c>
      <c r="E280" s="15">
        <v>25017059.77</v>
      </c>
      <c r="F280" s="14"/>
      <c r="G280" s="14">
        <f t="shared" ref="G280:G284" si="128">SUM(H280:K280)</f>
        <v>0</v>
      </c>
      <c r="H280" s="14"/>
      <c r="I280" s="14"/>
      <c r="J280" s="14"/>
      <c r="K280" s="14"/>
      <c r="L280" s="14"/>
      <c r="M280" s="14"/>
      <c r="N280" s="13"/>
    </row>
    <row r="281" s="1" customFormat="1" ht="28" customHeight="1" spans="1:14">
      <c r="A281" s="12"/>
      <c r="B281" s="12" t="s">
        <v>253</v>
      </c>
      <c r="C281" s="10">
        <f t="shared" si="122"/>
        <v>18869811.67</v>
      </c>
      <c r="D281" s="10">
        <f t="shared" si="119"/>
        <v>18869811.67</v>
      </c>
      <c r="E281" s="10">
        <f t="shared" ref="E281:M281" si="129">SUM(E282)</f>
        <v>18869811.67</v>
      </c>
      <c r="F281" s="10">
        <f t="shared" si="129"/>
        <v>0</v>
      </c>
      <c r="G281" s="10">
        <f t="shared" si="129"/>
        <v>0</v>
      </c>
      <c r="H281" s="10">
        <f t="shared" si="129"/>
        <v>0</v>
      </c>
      <c r="I281" s="10">
        <f t="shared" si="129"/>
        <v>0</v>
      </c>
      <c r="J281" s="10">
        <f t="shared" si="129"/>
        <v>0</v>
      </c>
      <c r="K281" s="10">
        <f t="shared" si="129"/>
        <v>0</v>
      </c>
      <c r="L281" s="10">
        <f t="shared" si="129"/>
        <v>0</v>
      </c>
      <c r="M281" s="10">
        <f t="shared" si="129"/>
        <v>0</v>
      </c>
      <c r="N281" s="12"/>
    </row>
    <row r="282" s="1" customFormat="1" ht="28" customHeight="1" spans="1:14">
      <c r="A282" s="13" t="s">
        <v>233</v>
      </c>
      <c r="B282" s="13" t="s">
        <v>615</v>
      </c>
      <c r="C282" s="14">
        <f t="shared" si="122"/>
        <v>18869811.67</v>
      </c>
      <c r="D282" s="14">
        <f t="shared" si="119"/>
        <v>18869811.67</v>
      </c>
      <c r="E282" s="15">
        <v>18869811.67</v>
      </c>
      <c r="F282" s="14"/>
      <c r="G282" s="14">
        <f t="shared" si="128"/>
        <v>0</v>
      </c>
      <c r="H282" s="14"/>
      <c r="I282" s="14"/>
      <c r="J282" s="14"/>
      <c r="K282" s="14"/>
      <c r="L282" s="14"/>
      <c r="M282" s="14"/>
      <c r="N282" s="13"/>
    </row>
    <row r="283" s="1" customFormat="1" ht="28" customHeight="1" spans="1:14">
      <c r="A283" s="12"/>
      <c r="B283" s="12" t="s">
        <v>254</v>
      </c>
      <c r="C283" s="10">
        <f t="shared" si="122"/>
        <v>4258233.69</v>
      </c>
      <c r="D283" s="10">
        <f t="shared" si="119"/>
        <v>4258233.69</v>
      </c>
      <c r="E283" s="10">
        <f t="shared" ref="E283:M283" si="130">SUM(E284)</f>
        <v>4258233.69</v>
      </c>
      <c r="F283" s="10">
        <f t="shared" si="130"/>
        <v>0</v>
      </c>
      <c r="G283" s="10">
        <f t="shared" si="130"/>
        <v>0</v>
      </c>
      <c r="H283" s="10">
        <f t="shared" si="130"/>
        <v>0</v>
      </c>
      <c r="I283" s="10">
        <f t="shared" si="130"/>
        <v>0</v>
      </c>
      <c r="J283" s="10">
        <f t="shared" si="130"/>
        <v>0</v>
      </c>
      <c r="K283" s="10">
        <f t="shared" si="130"/>
        <v>0</v>
      </c>
      <c r="L283" s="10">
        <f t="shared" si="130"/>
        <v>0</v>
      </c>
      <c r="M283" s="10">
        <f t="shared" si="130"/>
        <v>0</v>
      </c>
      <c r="N283" s="12"/>
    </row>
    <row r="284" s="1" customFormat="1" ht="28" customHeight="1" spans="1:14">
      <c r="A284" s="13" t="s">
        <v>236</v>
      </c>
      <c r="B284" s="13" t="s">
        <v>615</v>
      </c>
      <c r="C284" s="14">
        <f t="shared" si="122"/>
        <v>4258233.69</v>
      </c>
      <c r="D284" s="14">
        <f t="shared" si="119"/>
        <v>4258233.69</v>
      </c>
      <c r="E284" s="15">
        <v>4258233.69</v>
      </c>
      <c r="F284" s="14"/>
      <c r="G284" s="14">
        <f t="shared" si="128"/>
        <v>0</v>
      </c>
      <c r="H284" s="14"/>
      <c r="I284" s="14"/>
      <c r="J284" s="14"/>
      <c r="K284" s="14"/>
      <c r="L284" s="14"/>
      <c r="M284" s="14"/>
      <c r="N284" s="13"/>
    </row>
    <row r="285" s="1" customFormat="1" ht="28" customHeight="1" spans="1:14">
      <c r="A285" s="12"/>
      <c r="B285" s="12" t="s">
        <v>255</v>
      </c>
      <c r="C285" s="10">
        <f t="shared" si="122"/>
        <v>8976822.74</v>
      </c>
      <c r="D285" s="10">
        <f t="shared" si="119"/>
        <v>8976822.74</v>
      </c>
      <c r="E285" s="10">
        <f t="shared" ref="E285:M285" si="131">SUM(E286)</f>
        <v>8976822.74</v>
      </c>
      <c r="F285" s="10">
        <f t="shared" si="131"/>
        <v>0</v>
      </c>
      <c r="G285" s="10">
        <f t="shared" si="131"/>
        <v>0</v>
      </c>
      <c r="H285" s="10">
        <f t="shared" si="131"/>
        <v>0</v>
      </c>
      <c r="I285" s="10">
        <f t="shared" si="131"/>
        <v>0</v>
      </c>
      <c r="J285" s="10">
        <f t="shared" si="131"/>
        <v>0</v>
      </c>
      <c r="K285" s="10">
        <f t="shared" si="131"/>
        <v>0</v>
      </c>
      <c r="L285" s="10">
        <f t="shared" si="131"/>
        <v>0</v>
      </c>
      <c r="M285" s="10">
        <f t="shared" si="131"/>
        <v>0</v>
      </c>
      <c r="N285" s="12"/>
    </row>
    <row r="286" s="1" customFormat="1" ht="28" customHeight="1" spans="1:14">
      <c r="A286" s="13" t="s">
        <v>233</v>
      </c>
      <c r="B286" s="13" t="s">
        <v>615</v>
      </c>
      <c r="C286" s="14">
        <f t="shared" si="122"/>
        <v>8976822.74</v>
      </c>
      <c r="D286" s="14">
        <f t="shared" si="119"/>
        <v>8976822.74</v>
      </c>
      <c r="E286" s="15">
        <v>8976822.74</v>
      </c>
      <c r="F286" s="14"/>
      <c r="G286" s="14">
        <f t="shared" ref="G286:G290" si="132">SUM(H286:K286)</f>
        <v>0</v>
      </c>
      <c r="H286" s="14"/>
      <c r="I286" s="14"/>
      <c r="J286" s="14"/>
      <c r="K286" s="14"/>
      <c r="L286" s="14"/>
      <c r="M286" s="14"/>
      <c r="N286" s="13"/>
    </row>
    <row r="287" s="1" customFormat="1" ht="28" customHeight="1" spans="1:14">
      <c r="A287" s="12"/>
      <c r="B287" s="12" t="s">
        <v>256</v>
      </c>
      <c r="C287" s="10">
        <f t="shared" si="122"/>
        <v>16271994.36</v>
      </c>
      <c r="D287" s="10">
        <f t="shared" si="119"/>
        <v>16271994.36</v>
      </c>
      <c r="E287" s="10">
        <f t="shared" ref="E287:M287" si="133">SUM(E288)</f>
        <v>16271994.36</v>
      </c>
      <c r="F287" s="10">
        <f t="shared" si="133"/>
        <v>0</v>
      </c>
      <c r="G287" s="10">
        <f t="shared" si="133"/>
        <v>0</v>
      </c>
      <c r="H287" s="10">
        <f t="shared" si="133"/>
        <v>0</v>
      </c>
      <c r="I287" s="10">
        <f t="shared" si="133"/>
        <v>0</v>
      </c>
      <c r="J287" s="10">
        <f t="shared" si="133"/>
        <v>0</v>
      </c>
      <c r="K287" s="10">
        <f t="shared" si="133"/>
        <v>0</v>
      </c>
      <c r="L287" s="10">
        <f t="shared" si="133"/>
        <v>0</v>
      </c>
      <c r="M287" s="10">
        <f t="shared" si="133"/>
        <v>0</v>
      </c>
      <c r="N287" s="12"/>
    </row>
    <row r="288" s="1" customFormat="1" ht="28" customHeight="1" spans="1:14">
      <c r="A288" s="13" t="s">
        <v>233</v>
      </c>
      <c r="B288" s="13" t="s">
        <v>615</v>
      </c>
      <c r="C288" s="14">
        <f t="shared" si="122"/>
        <v>16271994.36</v>
      </c>
      <c r="D288" s="14">
        <f t="shared" si="119"/>
        <v>16271994.36</v>
      </c>
      <c r="E288" s="15">
        <v>16271994.36</v>
      </c>
      <c r="F288" s="14"/>
      <c r="G288" s="14">
        <f t="shared" si="132"/>
        <v>0</v>
      </c>
      <c r="H288" s="14"/>
      <c r="I288" s="14"/>
      <c r="J288" s="14"/>
      <c r="K288" s="14"/>
      <c r="L288" s="14"/>
      <c r="M288" s="14"/>
      <c r="N288" s="13"/>
    </row>
    <row r="289" s="1" customFormat="1" ht="28" customHeight="1" spans="1:14">
      <c r="A289" s="12"/>
      <c r="B289" s="12" t="s">
        <v>257</v>
      </c>
      <c r="C289" s="10">
        <f t="shared" si="122"/>
        <v>4329694.77</v>
      </c>
      <c r="D289" s="10">
        <f t="shared" si="119"/>
        <v>4329694.77</v>
      </c>
      <c r="E289" s="10">
        <f t="shared" ref="E289:M289" si="134">SUM(E290)</f>
        <v>4329694.77</v>
      </c>
      <c r="F289" s="10">
        <f t="shared" si="134"/>
        <v>0</v>
      </c>
      <c r="G289" s="10">
        <f t="shared" si="134"/>
        <v>0</v>
      </c>
      <c r="H289" s="10">
        <f t="shared" si="134"/>
        <v>0</v>
      </c>
      <c r="I289" s="10">
        <f t="shared" si="134"/>
        <v>0</v>
      </c>
      <c r="J289" s="10">
        <f t="shared" si="134"/>
        <v>0</v>
      </c>
      <c r="K289" s="10">
        <f t="shared" si="134"/>
        <v>0</v>
      </c>
      <c r="L289" s="10">
        <f t="shared" si="134"/>
        <v>0</v>
      </c>
      <c r="M289" s="10">
        <f t="shared" si="134"/>
        <v>0</v>
      </c>
      <c r="N289" s="12"/>
    </row>
    <row r="290" s="1" customFormat="1" ht="28" customHeight="1" spans="1:14">
      <c r="A290" s="13" t="s">
        <v>236</v>
      </c>
      <c r="B290" s="13" t="s">
        <v>615</v>
      </c>
      <c r="C290" s="14">
        <f t="shared" si="122"/>
        <v>4329694.77</v>
      </c>
      <c r="D290" s="14">
        <f t="shared" si="119"/>
        <v>4329694.77</v>
      </c>
      <c r="E290" s="15">
        <v>4329694.77</v>
      </c>
      <c r="F290" s="14"/>
      <c r="G290" s="14">
        <f t="shared" si="132"/>
        <v>0</v>
      </c>
      <c r="H290" s="14"/>
      <c r="I290" s="14"/>
      <c r="J290" s="14"/>
      <c r="K290" s="14"/>
      <c r="L290" s="14"/>
      <c r="M290" s="14"/>
      <c r="N290" s="13"/>
    </row>
    <row r="291" s="1" customFormat="1" ht="28" customHeight="1" spans="1:14">
      <c r="A291" s="12"/>
      <c r="B291" s="12" t="s">
        <v>258</v>
      </c>
      <c r="C291" s="10">
        <f t="shared" si="122"/>
        <v>10093498.58</v>
      </c>
      <c r="D291" s="10">
        <f t="shared" si="119"/>
        <v>10093498.58</v>
      </c>
      <c r="E291" s="10">
        <f t="shared" ref="E291:M291" si="135">SUM(E292)</f>
        <v>10093498.58</v>
      </c>
      <c r="F291" s="10">
        <f t="shared" si="135"/>
        <v>0</v>
      </c>
      <c r="G291" s="10">
        <f t="shared" si="135"/>
        <v>0</v>
      </c>
      <c r="H291" s="10">
        <f t="shared" si="135"/>
        <v>0</v>
      </c>
      <c r="I291" s="10">
        <f t="shared" si="135"/>
        <v>0</v>
      </c>
      <c r="J291" s="10">
        <f t="shared" si="135"/>
        <v>0</v>
      </c>
      <c r="K291" s="10">
        <f t="shared" si="135"/>
        <v>0</v>
      </c>
      <c r="L291" s="10">
        <f t="shared" si="135"/>
        <v>0</v>
      </c>
      <c r="M291" s="10">
        <f t="shared" si="135"/>
        <v>0</v>
      </c>
      <c r="N291" s="12"/>
    </row>
    <row r="292" s="1" customFormat="1" ht="28" customHeight="1" spans="1:14">
      <c r="A292" s="13" t="s">
        <v>233</v>
      </c>
      <c r="B292" s="13" t="s">
        <v>615</v>
      </c>
      <c r="C292" s="14">
        <f t="shared" si="122"/>
        <v>10093498.58</v>
      </c>
      <c r="D292" s="14">
        <f t="shared" si="119"/>
        <v>10093498.58</v>
      </c>
      <c r="E292" s="15">
        <v>10093498.58</v>
      </c>
      <c r="F292" s="14"/>
      <c r="G292" s="14">
        <f t="shared" ref="G292:G296" si="136">SUM(H292:K292)</f>
        <v>0</v>
      </c>
      <c r="H292" s="14"/>
      <c r="I292" s="14"/>
      <c r="J292" s="14"/>
      <c r="K292" s="14"/>
      <c r="L292" s="14"/>
      <c r="M292" s="14"/>
      <c r="N292" s="13"/>
    </row>
    <row r="293" s="1" customFormat="1" ht="28" customHeight="1" spans="1:14">
      <c r="A293" s="12"/>
      <c r="B293" s="12" t="s">
        <v>259</v>
      </c>
      <c r="C293" s="10">
        <f t="shared" si="122"/>
        <v>4119531.79</v>
      </c>
      <c r="D293" s="10">
        <f t="shared" si="119"/>
        <v>4119531.79</v>
      </c>
      <c r="E293" s="10">
        <f t="shared" ref="E293:M293" si="137">SUM(E294)</f>
        <v>4119531.79</v>
      </c>
      <c r="F293" s="10">
        <f t="shared" si="137"/>
        <v>0</v>
      </c>
      <c r="G293" s="10">
        <f t="shared" si="137"/>
        <v>0</v>
      </c>
      <c r="H293" s="10">
        <f t="shared" si="137"/>
        <v>0</v>
      </c>
      <c r="I293" s="10">
        <f t="shared" si="137"/>
        <v>0</v>
      </c>
      <c r="J293" s="10">
        <f t="shared" si="137"/>
        <v>0</v>
      </c>
      <c r="K293" s="10">
        <f t="shared" si="137"/>
        <v>0</v>
      </c>
      <c r="L293" s="10">
        <f t="shared" si="137"/>
        <v>0</v>
      </c>
      <c r="M293" s="10">
        <f t="shared" si="137"/>
        <v>0</v>
      </c>
      <c r="N293" s="12"/>
    </row>
    <row r="294" s="1" customFormat="1" ht="28" customHeight="1" spans="1:14">
      <c r="A294" s="13" t="s">
        <v>236</v>
      </c>
      <c r="B294" s="13" t="s">
        <v>615</v>
      </c>
      <c r="C294" s="14">
        <f t="shared" si="122"/>
        <v>4119531.79</v>
      </c>
      <c r="D294" s="14">
        <f t="shared" si="119"/>
        <v>4119531.79</v>
      </c>
      <c r="E294" s="15">
        <v>4119531.79</v>
      </c>
      <c r="F294" s="14"/>
      <c r="G294" s="14">
        <f t="shared" si="136"/>
        <v>0</v>
      </c>
      <c r="H294" s="14"/>
      <c r="I294" s="14"/>
      <c r="J294" s="14"/>
      <c r="K294" s="14"/>
      <c r="L294" s="14"/>
      <c r="M294" s="14"/>
      <c r="N294" s="13"/>
    </row>
    <row r="295" s="1" customFormat="1" ht="28" customHeight="1" spans="1:14">
      <c r="A295" s="12"/>
      <c r="B295" s="12" t="s">
        <v>260</v>
      </c>
      <c r="C295" s="10">
        <f t="shared" si="122"/>
        <v>8534020.44</v>
      </c>
      <c r="D295" s="10">
        <f t="shared" si="119"/>
        <v>8534020.44</v>
      </c>
      <c r="E295" s="10">
        <f t="shared" ref="E295:M295" si="138">SUM(E296)</f>
        <v>8534020.44</v>
      </c>
      <c r="F295" s="10">
        <f t="shared" si="138"/>
        <v>0</v>
      </c>
      <c r="G295" s="10">
        <f t="shared" si="138"/>
        <v>0</v>
      </c>
      <c r="H295" s="10">
        <f t="shared" si="138"/>
        <v>0</v>
      </c>
      <c r="I295" s="10">
        <f t="shared" si="138"/>
        <v>0</v>
      </c>
      <c r="J295" s="10">
        <f t="shared" si="138"/>
        <v>0</v>
      </c>
      <c r="K295" s="10">
        <f t="shared" si="138"/>
        <v>0</v>
      </c>
      <c r="L295" s="10">
        <f t="shared" si="138"/>
        <v>0</v>
      </c>
      <c r="M295" s="10">
        <f t="shared" si="138"/>
        <v>0</v>
      </c>
      <c r="N295" s="12"/>
    </row>
    <row r="296" s="1" customFormat="1" ht="28" customHeight="1" spans="1:14">
      <c r="A296" s="13" t="s">
        <v>233</v>
      </c>
      <c r="B296" s="13" t="s">
        <v>615</v>
      </c>
      <c r="C296" s="14">
        <f t="shared" si="122"/>
        <v>8534020.44</v>
      </c>
      <c r="D296" s="14">
        <f t="shared" si="119"/>
        <v>8534020.44</v>
      </c>
      <c r="E296" s="15">
        <v>8534020.44</v>
      </c>
      <c r="F296" s="14"/>
      <c r="G296" s="14">
        <f t="shared" si="136"/>
        <v>0</v>
      </c>
      <c r="H296" s="14"/>
      <c r="I296" s="14"/>
      <c r="J296" s="14"/>
      <c r="K296" s="14"/>
      <c r="L296" s="14"/>
      <c r="M296" s="14"/>
      <c r="N296" s="13"/>
    </row>
    <row r="297" s="1" customFormat="1" ht="28" customHeight="1" spans="1:14">
      <c r="A297" s="12"/>
      <c r="B297" s="12" t="s">
        <v>261</v>
      </c>
      <c r="C297" s="10">
        <f t="shared" si="122"/>
        <v>5318155.51</v>
      </c>
      <c r="D297" s="10">
        <f t="shared" si="119"/>
        <v>3548955.51</v>
      </c>
      <c r="E297" s="10">
        <f t="shared" ref="E297:M297" si="139">SUM(E298:E308)</f>
        <v>2858955.51</v>
      </c>
      <c r="F297" s="10">
        <f t="shared" si="139"/>
        <v>690000</v>
      </c>
      <c r="G297" s="10">
        <f t="shared" si="139"/>
        <v>1769200</v>
      </c>
      <c r="H297" s="10">
        <f t="shared" si="139"/>
        <v>211200</v>
      </c>
      <c r="I297" s="10">
        <f t="shared" si="139"/>
        <v>1265000</v>
      </c>
      <c r="J297" s="10">
        <f t="shared" si="139"/>
        <v>293000</v>
      </c>
      <c r="K297" s="10">
        <f t="shared" si="139"/>
        <v>0</v>
      </c>
      <c r="L297" s="10">
        <f t="shared" si="139"/>
        <v>0</v>
      </c>
      <c r="M297" s="10">
        <f t="shared" si="139"/>
        <v>36600</v>
      </c>
      <c r="N297" s="12"/>
    </row>
    <row r="298" s="1" customFormat="1" ht="28" customHeight="1" spans="1:14">
      <c r="A298" s="13" t="s">
        <v>268</v>
      </c>
      <c r="B298" s="13" t="s">
        <v>262</v>
      </c>
      <c r="C298" s="14">
        <f t="shared" si="122"/>
        <v>165000</v>
      </c>
      <c r="D298" s="14">
        <f t="shared" si="119"/>
        <v>0</v>
      </c>
      <c r="E298" s="14"/>
      <c r="F298" s="14"/>
      <c r="G298" s="14">
        <f>SUM(H298:K298)</f>
        <v>165000</v>
      </c>
      <c r="H298" s="14"/>
      <c r="I298" s="14">
        <v>165000</v>
      </c>
      <c r="J298" s="14"/>
      <c r="K298" s="14"/>
      <c r="L298" s="14"/>
      <c r="M298" s="14"/>
      <c r="N298" s="13"/>
    </row>
    <row r="299" s="1" customFormat="1" ht="28" customHeight="1" spans="1:14">
      <c r="A299" s="13" t="s">
        <v>264</v>
      </c>
      <c r="B299" s="13" t="s">
        <v>265</v>
      </c>
      <c r="C299" s="14">
        <f t="shared" si="122"/>
        <v>293000</v>
      </c>
      <c r="D299" s="14">
        <f t="shared" si="119"/>
        <v>0</v>
      </c>
      <c r="E299" s="14"/>
      <c r="F299" s="14"/>
      <c r="G299" s="14">
        <f t="shared" ref="G299:G308" si="140">SUM(H299:K299)</f>
        <v>293000</v>
      </c>
      <c r="H299" s="14"/>
      <c r="I299" s="14"/>
      <c r="J299" s="14">
        <f>586000/2</f>
        <v>293000</v>
      </c>
      <c r="K299" s="14"/>
      <c r="L299" s="14"/>
      <c r="M299" s="14"/>
      <c r="N299" s="13"/>
    </row>
    <row r="300" s="1" customFormat="1" ht="28" customHeight="1" spans="1:14">
      <c r="A300" s="13" t="s">
        <v>266</v>
      </c>
      <c r="B300" s="13" t="s">
        <v>267</v>
      </c>
      <c r="C300" s="14">
        <f t="shared" si="122"/>
        <v>500000</v>
      </c>
      <c r="D300" s="14">
        <f t="shared" si="119"/>
        <v>0</v>
      </c>
      <c r="E300" s="14"/>
      <c r="F300" s="14"/>
      <c r="G300" s="14">
        <f t="shared" si="140"/>
        <v>500000</v>
      </c>
      <c r="H300" s="14"/>
      <c r="I300" s="14">
        <v>500000</v>
      </c>
      <c r="J300" s="14"/>
      <c r="K300" s="14"/>
      <c r="L300" s="14"/>
      <c r="M300" s="14"/>
      <c r="N300" s="13"/>
    </row>
    <row r="301" s="1" customFormat="1" ht="28" customHeight="1" spans="1:14">
      <c r="A301" s="13" t="s">
        <v>268</v>
      </c>
      <c r="B301" s="13" t="s">
        <v>269</v>
      </c>
      <c r="C301" s="14">
        <f t="shared" si="122"/>
        <v>100000</v>
      </c>
      <c r="D301" s="14">
        <f t="shared" si="119"/>
        <v>100000</v>
      </c>
      <c r="E301" s="14"/>
      <c r="F301" s="16">
        <v>100000</v>
      </c>
      <c r="G301" s="14">
        <f t="shared" si="140"/>
        <v>0</v>
      </c>
      <c r="H301" s="14"/>
      <c r="I301" s="14"/>
      <c r="J301" s="14"/>
      <c r="K301" s="14"/>
      <c r="L301" s="14"/>
      <c r="M301" s="14"/>
      <c r="N301" s="13"/>
    </row>
    <row r="302" s="1" customFormat="1" ht="28" customHeight="1" spans="1:14">
      <c r="A302" s="13" t="s">
        <v>268</v>
      </c>
      <c r="B302" s="13" t="s">
        <v>270</v>
      </c>
      <c r="C302" s="14">
        <f t="shared" si="122"/>
        <v>211200</v>
      </c>
      <c r="D302" s="14">
        <f t="shared" si="119"/>
        <v>0</v>
      </c>
      <c r="E302" s="14"/>
      <c r="F302" s="16"/>
      <c r="G302" s="14">
        <f t="shared" si="140"/>
        <v>211200</v>
      </c>
      <c r="H302" s="16">
        <v>211200</v>
      </c>
      <c r="I302" s="14"/>
      <c r="J302" s="14"/>
      <c r="K302" s="14"/>
      <c r="L302" s="14"/>
      <c r="M302" s="14"/>
      <c r="N302" s="13"/>
    </row>
    <row r="303" s="1" customFormat="1" ht="28" customHeight="1" spans="1:14">
      <c r="A303" s="13" t="s">
        <v>268</v>
      </c>
      <c r="B303" s="13" t="s">
        <v>271</v>
      </c>
      <c r="C303" s="14">
        <f t="shared" si="122"/>
        <v>180000</v>
      </c>
      <c r="D303" s="14">
        <f t="shared" si="119"/>
        <v>180000</v>
      </c>
      <c r="E303" s="14"/>
      <c r="F303" s="16">
        <v>180000</v>
      </c>
      <c r="G303" s="14">
        <f t="shared" si="140"/>
        <v>0</v>
      </c>
      <c r="H303" s="14"/>
      <c r="I303" s="14"/>
      <c r="J303" s="14"/>
      <c r="K303" s="14"/>
      <c r="L303" s="14"/>
      <c r="M303" s="14">
        <v>10600</v>
      </c>
      <c r="N303" s="13"/>
    </row>
    <row r="304" s="1" customFormat="1" ht="28" customHeight="1" spans="1:14">
      <c r="A304" s="13" t="s">
        <v>268</v>
      </c>
      <c r="B304" s="13" t="s">
        <v>272</v>
      </c>
      <c r="C304" s="14">
        <f t="shared" si="122"/>
        <v>50000</v>
      </c>
      <c r="D304" s="14">
        <f t="shared" si="119"/>
        <v>50000</v>
      </c>
      <c r="E304" s="14"/>
      <c r="F304" s="16">
        <v>50000</v>
      </c>
      <c r="G304" s="14">
        <f t="shared" si="140"/>
        <v>0</v>
      </c>
      <c r="H304" s="14"/>
      <c r="I304" s="14"/>
      <c r="J304" s="14"/>
      <c r="K304" s="14"/>
      <c r="L304" s="14"/>
      <c r="M304" s="14"/>
      <c r="N304" s="13"/>
    </row>
    <row r="305" s="1" customFormat="1" ht="28" customHeight="1" spans="1:14">
      <c r="A305" s="13" t="s">
        <v>268</v>
      </c>
      <c r="B305" s="13" t="s">
        <v>273</v>
      </c>
      <c r="C305" s="14">
        <f t="shared" si="122"/>
        <v>600000</v>
      </c>
      <c r="D305" s="14">
        <f t="shared" si="119"/>
        <v>0</v>
      </c>
      <c r="E305" s="14"/>
      <c r="F305" s="14"/>
      <c r="G305" s="14">
        <f t="shared" si="140"/>
        <v>600000</v>
      </c>
      <c r="H305" s="14"/>
      <c r="I305" s="14">
        <v>600000</v>
      </c>
      <c r="J305" s="14"/>
      <c r="K305" s="14"/>
      <c r="L305" s="14"/>
      <c r="M305" s="14"/>
      <c r="N305" s="13"/>
    </row>
    <row r="306" s="1" customFormat="1" ht="28" customHeight="1" spans="1:14">
      <c r="A306" s="13" t="s">
        <v>268</v>
      </c>
      <c r="B306" s="13" t="s">
        <v>274</v>
      </c>
      <c r="C306" s="14">
        <f t="shared" si="122"/>
        <v>300000</v>
      </c>
      <c r="D306" s="14">
        <f t="shared" si="119"/>
        <v>300000</v>
      </c>
      <c r="E306" s="14"/>
      <c r="F306" s="16">
        <v>300000</v>
      </c>
      <c r="G306" s="14">
        <f t="shared" si="140"/>
        <v>0</v>
      </c>
      <c r="H306" s="14"/>
      <c r="I306" s="14"/>
      <c r="J306" s="14"/>
      <c r="K306" s="14"/>
      <c r="L306" s="14"/>
      <c r="M306" s="14">
        <v>21000</v>
      </c>
      <c r="N306" s="13"/>
    </row>
    <row r="307" s="1" customFormat="1" ht="28" customHeight="1" spans="1:14">
      <c r="A307" s="13" t="s">
        <v>275</v>
      </c>
      <c r="B307" s="13" t="s">
        <v>24</v>
      </c>
      <c r="C307" s="14">
        <f t="shared" si="122"/>
        <v>60000</v>
      </c>
      <c r="D307" s="14">
        <f t="shared" si="119"/>
        <v>60000</v>
      </c>
      <c r="E307" s="14"/>
      <c r="F307" s="14">
        <v>60000</v>
      </c>
      <c r="G307" s="14">
        <f t="shared" si="140"/>
        <v>0</v>
      </c>
      <c r="H307" s="14"/>
      <c r="I307" s="14"/>
      <c r="J307" s="14"/>
      <c r="K307" s="14"/>
      <c r="L307" s="14"/>
      <c r="M307" s="14">
        <v>5000</v>
      </c>
      <c r="N307" s="13"/>
    </row>
    <row r="308" s="1" customFormat="1" ht="28" customHeight="1" spans="1:14">
      <c r="A308" s="13" t="s">
        <v>275</v>
      </c>
      <c r="B308" s="13" t="s">
        <v>615</v>
      </c>
      <c r="C308" s="14">
        <f t="shared" si="122"/>
        <v>2858955.51</v>
      </c>
      <c r="D308" s="14">
        <f t="shared" si="119"/>
        <v>2858955.51</v>
      </c>
      <c r="E308" s="15">
        <v>2858955.51</v>
      </c>
      <c r="F308" s="14"/>
      <c r="G308" s="14">
        <f t="shared" si="140"/>
        <v>0</v>
      </c>
      <c r="H308" s="14"/>
      <c r="I308" s="14"/>
      <c r="J308" s="14"/>
      <c r="K308" s="14"/>
      <c r="L308" s="14"/>
      <c r="M308" s="14"/>
      <c r="N308" s="13"/>
    </row>
    <row r="309" s="1" customFormat="1" ht="28" customHeight="1" spans="1:14">
      <c r="A309" s="12"/>
      <c r="B309" s="12" t="s">
        <v>278</v>
      </c>
      <c r="C309" s="10">
        <f t="shared" si="122"/>
        <v>2380616.25</v>
      </c>
      <c r="D309" s="10">
        <f t="shared" si="119"/>
        <v>2320616.25</v>
      </c>
      <c r="E309" s="10">
        <f t="shared" ref="E309:M309" si="141">SUM(E310:E312)</f>
        <v>2265616.25</v>
      </c>
      <c r="F309" s="10">
        <f t="shared" si="141"/>
        <v>55000</v>
      </c>
      <c r="G309" s="10">
        <f t="shared" si="141"/>
        <v>60000</v>
      </c>
      <c r="H309" s="10">
        <f t="shared" si="141"/>
        <v>0</v>
      </c>
      <c r="I309" s="10">
        <f t="shared" si="141"/>
        <v>60000</v>
      </c>
      <c r="J309" s="10">
        <f t="shared" si="141"/>
        <v>0</v>
      </c>
      <c r="K309" s="10">
        <f t="shared" si="141"/>
        <v>0</v>
      </c>
      <c r="L309" s="10">
        <f t="shared" si="141"/>
        <v>0</v>
      </c>
      <c r="M309" s="10">
        <f t="shared" si="141"/>
        <v>0</v>
      </c>
      <c r="N309" s="12"/>
    </row>
    <row r="310" s="1" customFormat="1" ht="28" customHeight="1" spans="1:14">
      <c r="A310" s="13" t="s">
        <v>279</v>
      </c>
      <c r="B310" s="13" t="s">
        <v>280</v>
      </c>
      <c r="C310" s="14">
        <f t="shared" si="122"/>
        <v>60000</v>
      </c>
      <c r="D310" s="14">
        <f t="shared" si="119"/>
        <v>0</v>
      </c>
      <c r="E310" s="14"/>
      <c r="F310" s="14"/>
      <c r="G310" s="14">
        <f>SUM(H310:K310)</f>
        <v>60000</v>
      </c>
      <c r="H310" s="14"/>
      <c r="I310" s="16">
        <v>60000</v>
      </c>
      <c r="J310" s="16"/>
      <c r="K310" s="14"/>
      <c r="L310" s="14"/>
      <c r="M310" s="14"/>
      <c r="N310" s="13"/>
    </row>
    <row r="311" s="1" customFormat="1" ht="28" customHeight="1" spans="1:14">
      <c r="A311" s="13" t="s">
        <v>279</v>
      </c>
      <c r="B311" s="13" t="s">
        <v>24</v>
      </c>
      <c r="C311" s="14">
        <f t="shared" si="122"/>
        <v>55000</v>
      </c>
      <c r="D311" s="14">
        <f t="shared" si="119"/>
        <v>55000</v>
      </c>
      <c r="E311" s="14"/>
      <c r="F311" s="14">
        <v>55000</v>
      </c>
      <c r="G311" s="14">
        <f>SUM(H311:K311)</f>
        <v>0</v>
      </c>
      <c r="H311" s="14"/>
      <c r="I311" s="14"/>
      <c r="J311" s="14"/>
      <c r="K311" s="14"/>
      <c r="L311" s="14"/>
      <c r="M311" s="14"/>
      <c r="N311" s="13"/>
    </row>
    <row r="312" s="1" customFormat="1" ht="28" customHeight="1" spans="1:14">
      <c r="A312" s="13" t="s">
        <v>279</v>
      </c>
      <c r="B312" s="13" t="s">
        <v>615</v>
      </c>
      <c r="C312" s="14">
        <f t="shared" si="122"/>
        <v>2265616.25</v>
      </c>
      <c r="D312" s="14">
        <f t="shared" si="119"/>
        <v>2265616.25</v>
      </c>
      <c r="E312" s="15">
        <v>2265616.25</v>
      </c>
      <c r="F312" s="10"/>
      <c r="G312" s="10"/>
      <c r="H312" s="14"/>
      <c r="I312" s="14"/>
      <c r="J312" s="14"/>
      <c r="K312" s="14"/>
      <c r="L312" s="14"/>
      <c r="M312" s="14"/>
      <c r="N312" s="13"/>
    </row>
    <row r="313" s="1" customFormat="1" ht="28" customHeight="1" spans="1:14">
      <c r="A313" s="12"/>
      <c r="B313" s="12" t="s">
        <v>294</v>
      </c>
      <c r="C313" s="10">
        <f t="shared" si="122"/>
        <v>50000</v>
      </c>
      <c r="D313" s="10">
        <f t="shared" si="119"/>
        <v>50000</v>
      </c>
      <c r="E313" s="10">
        <f t="shared" ref="E313:M313" si="142">SUM(E314)</f>
        <v>0</v>
      </c>
      <c r="F313" s="10">
        <f t="shared" si="142"/>
        <v>50000</v>
      </c>
      <c r="G313" s="10">
        <f t="shared" si="142"/>
        <v>0</v>
      </c>
      <c r="H313" s="10">
        <f t="shared" si="142"/>
        <v>0</v>
      </c>
      <c r="I313" s="10">
        <f t="shared" si="142"/>
        <v>0</v>
      </c>
      <c r="J313" s="10">
        <f t="shared" si="142"/>
        <v>0</v>
      </c>
      <c r="K313" s="10">
        <f t="shared" si="142"/>
        <v>0</v>
      </c>
      <c r="L313" s="10">
        <f t="shared" si="142"/>
        <v>0</v>
      </c>
      <c r="M313" s="10">
        <f t="shared" si="142"/>
        <v>2000</v>
      </c>
      <c r="N313" s="12"/>
    </row>
    <row r="314" s="1" customFormat="1" ht="28" customHeight="1" spans="1:14">
      <c r="A314" s="13" t="s">
        <v>295</v>
      </c>
      <c r="B314" s="13" t="s">
        <v>626</v>
      </c>
      <c r="C314" s="14">
        <f t="shared" si="122"/>
        <v>50000</v>
      </c>
      <c r="D314" s="14">
        <f t="shared" si="119"/>
        <v>50000</v>
      </c>
      <c r="E314" s="14"/>
      <c r="F314" s="14">
        <v>50000</v>
      </c>
      <c r="G314" s="14">
        <f>SUM(H314:K314)</f>
        <v>0</v>
      </c>
      <c r="H314" s="14"/>
      <c r="I314" s="14"/>
      <c r="J314" s="14"/>
      <c r="K314" s="14"/>
      <c r="L314" s="14"/>
      <c r="M314" s="14">
        <v>2000</v>
      </c>
      <c r="N314" s="13"/>
    </row>
    <row r="315" s="1" customFormat="1" ht="28" customHeight="1" spans="1:14">
      <c r="A315" s="13"/>
      <c r="B315" s="12" t="s">
        <v>627</v>
      </c>
      <c r="C315" s="10">
        <f t="shared" si="122"/>
        <v>1091344.1</v>
      </c>
      <c r="D315" s="10">
        <f t="shared" si="119"/>
        <v>1031344.1</v>
      </c>
      <c r="E315" s="10">
        <f t="shared" ref="E315:M315" si="143">SUM(E316:E318)</f>
        <v>1006344.1</v>
      </c>
      <c r="F315" s="10">
        <f t="shared" si="143"/>
        <v>25000</v>
      </c>
      <c r="G315" s="10">
        <f t="shared" si="143"/>
        <v>60000</v>
      </c>
      <c r="H315" s="10">
        <f t="shared" si="143"/>
        <v>0</v>
      </c>
      <c r="I315" s="10">
        <f t="shared" si="143"/>
        <v>60000</v>
      </c>
      <c r="J315" s="10">
        <f t="shared" si="143"/>
        <v>0</v>
      </c>
      <c r="K315" s="10">
        <f t="shared" si="143"/>
        <v>0</v>
      </c>
      <c r="L315" s="10">
        <f t="shared" si="143"/>
        <v>0</v>
      </c>
      <c r="M315" s="10">
        <f t="shared" si="143"/>
        <v>10000</v>
      </c>
      <c r="N315" s="13"/>
    </row>
    <row r="316" s="1" customFormat="1" ht="28" customHeight="1" spans="1:14">
      <c r="A316" s="13" t="s">
        <v>628</v>
      </c>
      <c r="B316" s="17" t="s">
        <v>277</v>
      </c>
      <c r="C316" s="14">
        <f t="shared" si="122"/>
        <v>25000</v>
      </c>
      <c r="D316" s="14">
        <f t="shared" si="119"/>
        <v>25000</v>
      </c>
      <c r="E316" s="14"/>
      <c r="F316" s="16">
        <v>25000</v>
      </c>
      <c r="G316" s="14">
        <f>SUM(H316:K316)</f>
        <v>0</v>
      </c>
      <c r="H316" s="14"/>
      <c r="I316" s="14"/>
      <c r="J316" s="14"/>
      <c r="K316" s="14"/>
      <c r="L316" s="14"/>
      <c r="M316" s="14"/>
      <c r="N316" s="13"/>
    </row>
    <row r="317" s="1" customFormat="1" ht="28" customHeight="1" spans="1:14">
      <c r="A317" s="13" t="s">
        <v>628</v>
      </c>
      <c r="B317" s="13" t="s">
        <v>615</v>
      </c>
      <c r="C317" s="14">
        <f t="shared" si="122"/>
        <v>1006344.1</v>
      </c>
      <c r="D317" s="14">
        <f t="shared" si="119"/>
        <v>1006344.1</v>
      </c>
      <c r="E317" s="15">
        <v>1006344.1</v>
      </c>
      <c r="F317" s="16"/>
      <c r="G317" s="14"/>
      <c r="H317" s="14"/>
      <c r="I317" s="14"/>
      <c r="J317" s="14"/>
      <c r="K317" s="14"/>
      <c r="L317" s="14"/>
      <c r="M317" s="14"/>
      <c r="N317" s="13"/>
    </row>
    <row r="318" s="1" customFormat="1" ht="28" customHeight="1" spans="1:14">
      <c r="A318" s="13" t="s">
        <v>628</v>
      </c>
      <c r="B318" s="17" t="s">
        <v>102</v>
      </c>
      <c r="C318" s="14">
        <f t="shared" si="122"/>
        <v>60000</v>
      </c>
      <c r="D318" s="14">
        <f t="shared" si="119"/>
        <v>0</v>
      </c>
      <c r="E318" s="14"/>
      <c r="F318" s="14"/>
      <c r="G318" s="14">
        <f>SUM(H318:K318)</f>
        <v>60000</v>
      </c>
      <c r="H318" s="14"/>
      <c r="I318" s="14">
        <v>60000</v>
      </c>
      <c r="J318" s="14"/>
      <c r="K318" s="14"/>
      <c r="L318" s="14"/>
      <c r="M318" s="14">
        <v>10000</v>
      </c>
      <c r="N318" s="13"/>
    </row>
    <row r="319" s="1" customFormat="1" ht="28" customHeight="1" spans="1:14">
      <c r="A319" s="13"/>
      <c r="B319" s="12" t="s">
        <v>629</v>
      </c>
      <c r="C319" s="10">
        <f t="shared" si="122"/>
        <v>4886899.64</v>
      </c>
      <c r="D319" s="10">
        <f t="shared" si="119"/>
        <v>2576899.64</v>
      </c>
      <c r="E319" s="10">
        <f t="shared" ref="E319:M319" si="144">SUM(E320:E327)</f>
        <v>2414399.64</v>
      </c>
      <c r="F319" s="10">
        <f t="shared" si="144"/>
        <v>162500</v>
      </c>
      <c r="G319" s="10">
        <f t="shared" si="144"/>
        <v>2310000</v>
      </c>
      <c r="H319" s="10">
        <f t="shared" si="144"/>
        <v>0</v>
      </c>
      <c r="I319" s="10">
        <f t="shared" si="144"/>
        <v>2310000</v>
      </c>
      <c r="J319" s="10">
        <f t="shared" si="144"/>
        <v>0</v>
      </c>
      <c r="K319" s="10">
        <f t="shared" si="144"/>
        <v>0</v>
      </c>
      <c r="L319" s="10">
        <f t="shared" si="144"/>
        <v>0</v>
      </c>
      <c r="M319" s="10">
        <f t="shared" si="144"/>
        <v>273000</v>
      </c>
      <c r="N319" s="13"/>
    </row>
    <row r="320" s="1" customFormat="1" ht="28" customHeight="1" spans="1:14">
      <c r="A320" s="13" t="s">
        <v>630</v>
      </c>
      <c r="B320" s="13" t="s">
        <v>24</v>
      </c>
      <c r="C320" s="14">
        <f t="shared" si="122"/>
        <v>62500</v>
      </c>
      <c r="D320" s="14">
        <f t="shared" si="119"/>
        <v>62500</v>
      </c>
      <c r="E320" s="14"/>
      <c r="F320" s="14">
        <v>62500</v>
      </c>
      <c r="G320" s="14">
        <f t="shared" ref="G320:G327" si="145">SUM(H320:K320)</f>
        <v>0</v>
      </c>
      <c r="H320" s="14"/>
      <c r="I320" s="14"/>
      <c r="J320" s="14"/>
      <c r="K320" s="14"/>
      <c r="L320" s="14"/>
      <c r="M320" s="14">
        <v>6000</v>
      </c>
      <c r="N320" s="13"/>
    </row>
    <row r="321" s="1" customFormat="1" ht="28" customHeight="1" spans="1:14">
      <c r="A321" s="13" t="s">
        <v>630</v>
      </c>
      <c r="B321" s="13" t="s">
        <v>615</v>
      </c>
      <c r="C321" s="14">
        <f t="shared" si="122"/>
        <v>2414399.64</v>
      </c>
      <c r="D321" s="14">
        <f t="shared" si="119"/>
        <v>2414399.64</v>
      </c>
      <c r="E321" s="15">
        <v>2414399.64</v>
      </c>
      <c r="F321" s="14"/>
      <c r="G321" s="14"/>
      <c r="H321" s="14"/>
      <c r="I321" s="14"/>
      <c r="J321" s="14"/>
      <c r="K321" s="14"/>
      <c r="L321" s="14"/>
      <c r="M321" s="14"/>
      <c r="N321" s="13"/>
    </row>
    <row r="322" s="1" customFormat="1" ht="28" customHeight="1" spans="1:14">
      <c r="A322" s="13" t="s">
        <v>631</v>
      </c>
      <c r="B322" s="17" t="s">
        <v>632</v>
      </c>
      <c r="C322" s="14">
        <f t="shared" si="122"/>
        <v>270000</v>
      </c>
      <c r="D322" s="14">
        <f t="shared" ref="D322:D352" si="146">SUM(E322:F322)</f>
        <v>0</v>
      </c>
      <c r="E322" s="14"/>
      <c r="F322" s="14"/>
      <c r="G322" s="14">
        <f t="shared" si="145"/>
        <v>270000</v>
      </c>
      <c r="H322" s="14"/>
      <c r="I322" s="16">
        <v>270000</v>
      </c>
      <c r="J322" s="14"/>
      <c r="K322" s="14"/>
      <c r="L322" s="14"/>
      <c r="M322" s="14">
        <v>5000</v>
      </c>
      <c r="N322" s="13"/>
    </row>
    <row r="323" s="1" customFormat="1" ht="28" customHeight="1" spans="1:14">
      <c r="A323" s="13" t="s">
        <v>631</v>
      </c>
      <c r="B323" s="17" t="s">
        <v>633</v>
      </c>
      <c r="C323" s="14">
        <f t="shared" si="122"/>
        <v>270000</v>
      </c>
      <c r="D323" s="14">
        <f t="shared" si="146"/>
        <v>0</v>
      </c>
      <c r="E323" s="14"/>
      <c r="F323" s="14"/>
      <c r="G323" s="14">
        <f t="shared" si="145"/>
        <v>270000</v>
      </c>
      <c r="H323" s="14"/>
      <c r="I323" s="16">
        <f>230000+40000</f>
        <v>270000</v>
      </c>
      <c r="J323" s="14"/>
      <c r="K323" s="14"/>
      <c r="L323" s="14"/>
      <c r="M323" s="14">
        <v>5000</v>
      </c>
      <c r="N323" s="13"/>
    </row>
    <row r="324" s="1" customFormat="1" ht="28" customHeight="1" spans="1:14">
      <c r="A324" s="13" t="s">
        <v>631</v>
      </c>
      <c r="B324" s="17" t="s">
        <v>634</v>
      </c>
      <c r="C324" s="14">
        <f t="shared" si="122"/>
        <v>270000</v>
      </c>
      <c r="D324" s="14">
        <f t="shared" si="146"/>
        <v>0</v>
      </c>
      <c r="E324" s="14"/>
      <c r="F324" s="14"/>
      <c r="G324" s="14">
        <f t="shared" si="145"/>
        <v>270000</v>
      </c>
      <c r="H324" s="14"/>
      <c r="I324" s="16">
        <v>270000</v>
      </c>
      <c r="J324" s="14"/>
      <c r="K324" s="14"/>
      <c r="L324" s="14"/>
      <c r="M324" s="14">
        <v>5000</v>
      </c>
      <c r="N324" s="13"/>
    </row>
    <row r="325" s="1" customFormat="1" ht="28" customHeight="1" spans="1:14">
      <c r="A325" s="13" t="s">
        <v>631</v>
      </c>
      <c r="B325" s="18" t="s">
        <v>635</v>
      </c>
      <c r="C325" s="14">
        <f t="shared" si="122"/>
        <v>1000000</v>
      </c>
      <c r="D325" s="14">
        <f t="shared" si="146"/>
        <v>0</v>
      </c>
      <c r="E325" s="14"/>
      <c r="F325" s="14"/>
      <c r="G325" s="14">
        <f t="shared" si="145"/>
        <v>1000000</v>
      </c>
      <c r="H325" s="14"/>
      <c r="I325" s="16">
        <v>1000000</v>
      </c>
      <c r="J325" s="14"/>
      <c r="K325" s="14"/>
      <c r="L325" s="14"/>
      <c r="M325" s="14">
        <v>32000</v>
      </c>
      <c r="N325" s="13"/>
    </row>
    <row r="326" s="1" customFormat="1" ht="28" customHeight="1" spans="1:14">
      <c r="A326" s="13" t="s">
        <v>630</v>
      </c>
      <c r="B326" s="18" t="s">
        <v>636</v>
      </c>
      <c r="C326" s="14">
        <f t="shared" si="122"/>
        <v>100000</v>
      </c>
      <c r="D326" s="14">
        <f t="shared" si="146"/>
        <v>100000</v>
      </c>
      <c r="E326" s="14"/>
      <c r="F326" s="16">
        <v>100000</v>
      </c>
      <c r="G326" s="14">
        <f t="shared" si="145"/>
        <v>0</v>
      </c>
      <c r="H326" s="14"/>
      <c r="I326" s="14"/>
      <c r="J326" s="14"/>
      <c r="K326" s="14"/>
      <c r="L326" s="14"/>
      <c r="M326" s="14"/>
      <c r="N326" s="13"/>
    </row>
    <row r="327" s="1" customFormat="1" ht="28" customHeight="1" spans="1:14">
      <c r="A327" s="13" t="s">
        <v>631</v>
      </c>
      <c r="B327" s="17" t="s">
        <v>637</v>
      </c>
      <c r="C327" s="14">
        <f t="shared" si="122"/>
        <v>500000</v>
      </c>
      <c r="D327" s="14">
        <f t="shared" si="146"/>
        <v>0</v>
      </c>
      <c r="E327" s="14"/>
      <c r="F327" s="14"/>
      <c r="G327" s="14">
        <f t="shared" si="145"/>
        <v>500000</v>
      </c>
      <c r="H327" s="14"/>
      <c r="I327" s="16">
        <v>500000</v>
      </c>
      <c r="J327" s="14"/>
      <c r="K327" s="14"/>
      <c r="L327" s="14"/>
      <c r="M327" s="14">
        <v>220000</v>
      </c>
      <c r="N327" s="13"/>
    </row>
    <row r="328" s="1" customFormat="1" ht="28" hidden="1" customHeight="1" spans="1:14">
      <c r="A328" s="12"/>
      <c r="B328" s="12" t="s">
        <v>288</v>
      </c>
      <c r="C328" s="10">
        <f t="shared" si="122"/>
        <v>0</v>
      </c>
      <c r="D328" s="10">
        <f t="shared" si="146"/>
        <v>0</v>
      </c>
      <c r="E328" s="10">
        <f t="shared" ref="E328:K328" si="147">SUM(E329:E331)</f>
        <v>0</v>
      </c>
      <c r="F328" s="10">
        <f t="shared" si="147"/>
        <v>0</v>
      </c>
      <c r="G328" s="10">
        <f t="shared" si="147"/>
        <v>0</v>
      </c>
      <c r="H328" s="10">
        <f t="shared" ref="H328:M328" si="148">SUM(H329:H331)</f>
        <v>0</v>
      </c>
      <c r="I328" s="10">
        <f t="shared" si="148"/>
        <v>0</v>
      </c>
      <c r="J328" s="10">
        <f t="shared" si="148"/>
        <v>0</v>
      </c>
      <c r="K328" s="10">
        <f t="shared" si="148"/>
        <v>0</v>
      </c>
      <c r="L328" s="10">
        <f t="shared" si="148"/>
        <v>0</v>
      </c>
      <c r="M328" s="10">
        <f t="shared" si="148"/>
        <v>0</v>
      </c>
      <c r="N328" s="12"/>
    </row>
    <row r="329" s="1" customFormat="1" ht="28" hidden="1" customHeight="1" spans="1:14">
      <c r="A329" s="13" t="s">
        <v>289</v>
      </c>
      <c r="B329" s="13" t="s">
        <v>24</v>
      </c>
      <c r="C329" s="14">
        <f t="shared" si="122"/>
        <v>0</v>
      </c>
      <c r="D329" s="14">
        <f t="shared" si="146"/>
        <v>0</v>
      </c>
      <c r="E329" s="14"/>
      <c r="F329" s="14"/>
      <c r="G329" s="14">
        <f t="shared" ref="G329:G331" si="149">SUM(H329:K329)</f>
        <v>0</v>
      </c>
      <c r="H329" s="14"/>
      <c r="I329" s="14"/>
      <c r="J329" s="14"/>
      <c r="K329" s="14"/>
      <c r="L329" s="14"/>
      <c r="M329" s="14"/>
      <c r="N329" s="13"/>
    </row>
    <row r="330" s="1" customFormat="1" ht="28" hidden="1" customHeight="1" spans="1:14">
      <c r="A330" s="13" t="s">
        <v>289</v>
      </c>
      <c r="B330" s="13" t="s">
        <v>615</v>
      </c>
      <c r="C330" s="14">
        <f t="shared" si="122"/>
        <v>0</v>
      </c>
      <c r="D330" s="14">
        <f t="shared" si="146"/>
        <v>0</v>
      </c>
      <c r="E330" s="14"/>
      <c r="F330" s="14"/>
      <c r="G330" s="14">
        <f t="shared" si="149"/>
        <v>0</v>
      </c>
      <c r="H330" s="14"/>
      <c r="I330" s="14"/>
      <c r="J330" s="14"/>
      <c r="K330" s="14"/>
      <c r="L330" s="14"/>
      <c r="M330" s="14"/>
      <c r="N330" s="13"/>
    </row>
    <row r="331" s="1" customFormat="1" ht="28" hidden="1" customHeight="1" spans="1:14">
      <c r="A331" s="13" t="s">
        <v>289</v>
      </c>
      <c r="B331" s="13" t="s">
        <v>290</v>
      </c>
      <c r="C331" s="14">
        <f t="shared" si="122"/>
        <v>0</v>
      </c>
      <c r="D331" s="14">
        <f t="shared" si="146"/>
        <v>0</v>
      </c>
      <c r="E331" s="14"/>
      <c r="F331" s="14"/>
      <c r="G331" s="14">
        <f t="shared" si="149"/>
        <v>0</v>
      </c>
      <c r="H331" s="14"/>
      <c r="I331" s="14"/>
      <c r="J331" s="14"/>
      <c r="K331" s="14"/>
      <c r="L331" s="14"/>
      <c r="M331" s="14"/>
      <c r="N331" s="13"/>
    </row>
    <row r="332" s="1" customFormat="1" ht="28" hidden="1" customHeight="1" spans="1:14">
      <c r="A332" s="12"/>
      <c r="B332" s="12" t="s">
        <v>291</v>
      </c>
      <c r="C332" s="10">
        <f t="shared" si="122"/>
        <v>0</v>
      </c>
      <c r="D332" s="10">
        <f t="shared" si="146"/>
        <v>0</v>
      </c>
      <c r="E332" s="10">
        <f t="shared" ref="E332:M332" si="150">SUM(E333:E335)</f>
        <v>0</v>
      </c>
      <c r="F332" s="10">
        <f t="shared" si="150"/>
        <v>0</v>
      </c>
      <c r="G332" s="10">
        <f t="shared" si="150"/>
        <v>0</v>
      </c>
      <c r="H332" s="10">
        <f t="shared" si="150"/>
        <v>0</v>
      </c>
      <c r="I332" s="10">
        <f t="shared" si="150"/>
        <v>0</v>
      </c>
      <c r="J332" s="10">
        <f t="shared" si="150"/>
        <v>0</v>
      </c>
      <c r="K332" s="10">
        <f t="shared" si="150"/>
        <v>0</v>
      </c>
      <c r="L332" s="10">
        <f t="shared" si="150"/>
        <v>0</v>
      </c>
      <c r="M332" s="10">
        <f t="shared" si="150"/>
        <v>0</v>
      </c>
      <c r="N332" s="12"/>
    </row>
    <row r="333" s="1" customFormat="1" ht="28" hidden="1" customHeight="1" spans="1:14">
      <c r="A333" s="13" t="s">
        <v>289</v>
      </c>
      <c r="B333" s="13" t="s">
        <v>141</v>
      </c>
      <c r="C333" s="14">
        <f t="shared" si="122"/>
        <v>0</v>
      </c>
      <c r="D333" s="14">
        <f t="shared" si="146"/>
        <v>0</v>
      </c>
      <c r="E333" s="14"/>
      <c r="F333" s="14"/>
      <c r="G333" s="14">
        <f t="shared" ref="G333:G335" si="151">SUM(H333:K333)</f>
        <v>0</v>
      </c>
      <c r="H333" s="14"/>
      <c r="I333" s="14"/>
      <c r="J333" s="14"/>
      <c r="K333" s="14"/>
      <c r="L333" s="14"/>
      <c r="M333" s="14"/>
      <c r="N333" s="13"/>
    </row>
    <row r="334" s="1" customFormat="1" ht="28" hidden="1" customHeight="1" spans="1:14">
      <c r="A334" s="13" t="s">
        <v>289</v>
      </c>
      <c r="B334" s="13" t="s">
        <v>615</v>
      </c>
      <c r="C334" s="14">
        <f t="shared" si="122"/>
        <v>0</v>
      </c>
      <c r="D334" s="14">
        <f t="shared" si="146"/>
        <v>0</v>
      </c>
      <c r="E334" s="14"/>
      <c r="F334" s="14"/>
      <c r="G334" s="14">
        <f t="shared" si="151"/>
        <v>0</v>
      </c>
      <c r="H334" s="14"/>
      <c r="I334" s="14"/>
      <c r="J334" s="14"/>
      <c r="K334" s="14"/>
      <c r="L334" s="14"/>
      <c r="M334" s="14"/>
      <c r="N334" s="13"/>
    </row>
    <row r="335" s="1" customFormat="1" ht="28" hidden="1" customHeight="1" spans="1:14">
      <c r="A335" s="13" t="s">
        <v>289</v>
      </c>
      <c r="B335" s="13" t="s">
        <v>24</v>
      </c>
      <c r="C335" s="14">
        <f t="shared" si="122"/>
        <v>0</v>
      </c>
      <c r="D335" s="14">
        <f t="shared" si="146"/>
        <v>0</v>
      </c>
      <c r="E335" s="14"/>
      <c r="F335" s="14"/>
      <c r="G335" s="14">
        <f t="shared" si="151"/>
        <v>0</v>
      </c>
      <c r="H335" s="14"/>
      <c r="I335" s="14"/>
      <c r="J335" s="14"/>
      <c r="K335" s="14"/>
      <c r="L335" s="14"/>
      <c r="M335" s="14"/>
      <c r="N335" s="13"/>
    </row>
    <row r="336" s="1" customFormat="1" ht="28" hidden="1" customHeight="1" spans="1:14">
      <c r="A336" s="12"/>
      <c r="B336" s="12" t="s">
        <v>292</v>
      </c>
      <c r="C336" s="10">
        <f t="shared" si="122"/>
        <v>0</v>
      </c>
      <c r="D336" s="10">
        <f t="shared" si="146"/>
        <v>0</v>
      </c>
      <c r="E336" s="10">
        <f t="shared" ref="E336:M336" si="152">SUM(E337)</f>
        <v>0</v>
      </c>
      <c r="F336" s="10">
        <f t="shared" si="152"/>
        <v>0</v>
      </c>
      <c r="G336" s="10">
        <f t="shared" si="152"/>
        <v>0</v>
      </c>
      <c r="H336" s="10">
        <f t="shared" si="152"/>
        <v>0</v>
      </c>
      <c r="I336" s="10">
        <f t="shared" si="152"/>
        <v>0</v>
      </c>
      <c r="J336" s="10">
        <f t="shared" si="152"/>
        <v>0</v>
      </c>
      <c r="K336" s="10">
        <f t="shared" si="152"/>
        <v>0</v>
      </c>
      <c r="L336" s="10">
        <f t="shared" si="152"/>
        <v>0</v>
      </c>
      <c r="M336" s="10">
        <f t="shared" si="152"/>
        <v>0</v>
      </c>
      <c r="N336" s="12"/>
    </row>
    <row r="337" s="1" customFormat="1" ht="28" hidden="1" customHeight="1" spans="1:14">
      <c r="A337" s="13" t="s">
        <v>289</v>
      </c>
      <c r="B337" s="13" t="s">
        <v>293</v>
      </c>
      <c r="C337" s="14">
        <f>SUM(D337,G337)</f>
        <v>0</v>
      </c>
      <c r="D337" s="14">
        <f t="shared" si="146"/>
        <v>0</v>
      </c>
      <c r="E337" s="14"/>
      <c r="F337" s="14"/>
      <c r="G337" s="14">
        <f>SUM(H337:K337)</f>
        <v>0</v>
      </c>
      <c r="H337" s="14"/>
      <c r="I337" s="14"/>
      <c r="J337" s="14"/>
      <c r="K337" s="14"/>
      <c r="L337" s="14"/>
      <c r="M337" s="14"/>
      <c r="N337" s="13"/>
    </row>
    <row r="338" s="1" customFormat="1" ht="28" customHeight="1" spans="1:14">
      <c r="A338" s="12"/>
      <c r="B338" s="12" t="s">
        <v>297</v>
      </c>
      <c r="C338" s="10">
        <f t="shared" ref="C320:C363" si="153">SUM(D338,G338)</f>
        <v>7703106.09</v>
      </c>
      <c r="D338" s="10">
        <f t="shared" si="146"/>
        <v>7703106.09</v>
      </c>
      <c r="E338" s="10">
        <f t="shared" ref="E338:M338" si="154">SUM(E339:E344)</f>
        <v>6643106.09</v>
      </c>
      <c r="F338" s="10">
        <f t="shared" si="154"/>
        <v>1060000</v>
      </c>
      <c r="G338" s="10">
        <f t="shared" si="154"/>
        <v>0</v>
      </c>
      <c r="H338" s="10">
        <f t="shared" si="154"/>
        <v>0</v>
      </c>
      <c r="I338" s="10">
        <f t="shared" si="154"/>
        <v>0</v>
      </c>
      <c r="J338" s="10">
        <f t="shared" si="154"/>
        <v>0</v>
      </c>
      <c r="K338" s="10">
        <f t="shared" si="154"/>
        <v>0</v>
      </c>
      <c r="L338" s="10">
        <f t="shared" si="154"/>
        <v>0</v>
      </c>
      <c r="M338" s="10">
        <f t="shared" si="154"/>
        <v>90000</v>
      </c>
      <c r="N338" s="12"/>
    </row>
    <row r="339" s="1" customFormat="1" ht="28" customHeight="1" spans="1:14">
      <c r="A339" s="13" t="s">
        <v>298</v>
      </c>
      <c r="B339" s="13" t="s">
        <v>24</v>
      </c>
      <c r="C339" s="14">
        <f t="shared" si="153"/>
        <v>160000</v>
      </c>
      <c r="D339" s="14">
        <f t="shared" si="146"/>
        <v>160000</v>
      </c>
      <c r="E339" s="14"/>
      <c r="F339" s="14">
        <v>160000</v>
      </c>
      <c r="G339" s="14">
        <f t="shared" ref="G335:G344" si="155">SUM(H339:K339)</f>
        <v>0</v>
      </c>
      <c r="H339" s="14"/>
      <c r="I339" s="14"/>
      <c r="J339" s="14"/>
      <c r="K339" s="14"/>
      <c r="L339" s="14"/>
      <c r="M339" s="14">
        <v>30000</v>
      </c>
      <c r="N339" s="13"/>
    </row>
    <row r="340" s="1" customFormat="1" ht="28" customHeight="1" spans="1:14">
      <c r="A340" s="13" t="s">
        <v>298</v>
      </c>
      <c r="B340" s="13" t="s">
        <v>615</v>
      </c>
      <c r="C340" s="14">
        <f t="shared" si="153"/>
        <v>6643106.09</v>
      </c>
      <c r="D340" s="14">
        <f t="shared" si="146"/>
        <v>6643106.09</v>
      </c>
      <c r="E340" s="15">
        <v>6643106.09</v>
      </c>
      <c r="F340" s="14"/>
      <c r="G340" s="14">
        <f t="shared" si="155"/>
        <v>0</v>
      </c>
      <c r="H340" s="14"/>
      <c r="I340" s="14"/>
      <c r="J340" s="14"/>
      <c r="K340" s="14"/>
      <c r="L340" s="14"/>
      <c r="M340" s="14"/>
      <c r="N340" s="13"/>
    </row>
    <row r="341" s="1" customFormat="1" ht="28" customHeight="1" spans="1:14">
      <c r="A341" s="13" t="s">
        <v>299</v>
      </c>
      <c r="B341" s="13" t="s">
        <v>300</v>
      </c>
      <c r="C341" s="14">
        <f t="shared" si="153"/>
        <v>200000</v>
      </c>
      <c r="D341" s="14">
        <f t="shared" si="146"/>
        <v>200000</v>
      </c>
      <c r="E341" s="14"/>
      <c r="F341" s="14">
        <v>200000</v>
      </c>
      <c r="G341" s="14">
        <f t="shared" si="155"/>
        <v>0</v>
      </c>
      <c r="H341" s="14"/>
      <c r="I341" s="14"/>
      <c r="J341" s="14"/>
      <c r="K341" s="14"/>
      <c r="L341" s="14"/>
      <c r="M341" s="14">
        <v>40000</v>
      </c>
      <c r="N341" s="13"/>
    </row>
    <row r="342" s="1" customFormat="1" ht="28" customHeight="1" spans="1:14">
      <c r="A342" s="13" t="s">
        <v>299</v>
      </c>
      <c r="B342" s="13" t="s">
        <v>301</v>
      </c>
      <c r="C342" s="14">
        <f t="shared" si="153"/>
        <v>200000</v>
      </c>
      <c r="D342" s="14">
        <f t="shared" si="146"/>
        <v>200000</v>
      </c>
      <c r="E342" s="14"/>
      <c r="F342" s="14">
        <v>200000</v>
      </c>
      <c r="G342" s="14">
        <f t="shared" si="155"/>
        <v>0</v>
      </c>
      <c r="H342" s="14"/>
      <c r="I342" s="14"/>
      <c r="J342" s="14"/>
      <c r="K342" s="14"/>
      <c r="L342" s="14"/>
      <c r="M342" s="14"/>
      <c r="N342" s="13"/>
    </row>
    <row r="343" s="1" customFormat="1" ht="28" customHeight="1" spans="1:14">
      <c r="A343" s="13" t="s">
        <v>299</v>
      </c>
      <c r="B343" s="13" t="s">
        <v>302</v>
      </c>
      <c r="C343" s="14">
        <f t="shared" si="153"/>
        <v>200000</v>
      </c>
      <c r="D343" s="14">
        <f t="shared" si="146"/>
        <v>200000</v>
      </c>
      <c r="E343" s="14"/>
      <c r="F343" s="14">
        <v>200000</v>
      </c>
      <c r="G343" s="14">
        <f t="shared" si="155"/>
        <v>0</v>
      </c>
      <c r="H343" s="14"/>
      <c r="I343" s="14"/>
      <c r="J343" s="14"/>
      <c r="K343" s="14"/>
      <c r="L343" s="14"/>
      <c r="M343" s="14">
        <v>20000</v>
      </c>
      <c r="N343" s="13"/>
    </row>
    <row r="344" s="1" customFormat="1" ht="28" customHeight="1" spans="1:14">
      <c r="A344" s="13" t="s">
        <v>299</v>
      </c>
      <c r="B344" s="13" t="s">
        <v>303</v>
      </c>
      <c r="C344" s="14">
        <f t="shared" si="153"/>
        <v>300000</v>
      </c>
      <c r="D344" s="14">
        <f t="shared" si="146"/>
        <v>300000</v>
      </c>
      <c r="E344" s="14"/>
      <c r="F344" s="14">
        <v>300000</v>
      </c>
      <c r="G344" s="14">
        <f t="shared" si="155"/>
        <v>0</v>
      </c>
      <c r="H344" s="14"/>
      <c r="I344" s="14"/>
      <c r="J344" s="14"/>
      <c r="K344" s="14"/>
      <c r="L344" s="14"/>
      <c r="M344" s="14"/>
      <c r="N344" s="13"/>
    </row>
    <row r="345" s="1" customFormat="1" ht="28" customHeight="1" spans="1:14">
      <c r="A345" s="12"/>
      <c r="B345" s="12" t="s">
        <v>304</v>
      </c>
      <c r="C345" s="10">
        <f t="shared" si="153"/>
        <v>740210.83</v>
      </c>
      <c r="D345" s="10">
        <f t="shared" si="146"/>
        <v>740210.83</v>
      </c>
      <c r="E345" s="10">
        <f t="shared" ref="E345:M345" si="156">SUM(E346:E348)</f>
        <v>702210.83</v>
      </c>
      <c r="F345" s="10">
        <f t="shared" si="156"/>
        <v>38000</v>
      </c>
      <c r="G345" s="10">
        <f t="shared" si="156"/>
        <v>0</v>
      </c>
      <c r="H345" s="10">
        <f t="shared" si="156"/>
        <v>0</v>
      </c>
      <c r="I345" s="10">
        <f t="shared" si="156"/>
        <v>0</v>
      </c>
      <c r="J345" s="10">
        <f t="shared" si="156"/>
        <v>0</v>
      </c>
      <c r="K345" s="10">
        <f t="shared" si="156"/>
        <v>0</v>
      </c>
      <c r="L345" s="10">
        <f t="shared" si="156"/>
        <v>0</v>
      </c>
      <c r="M345" s="10">
        <f t="shared" si="156"/>
        <v>6999</v>
      </c>
      <c r="N345" s="12"/>
    </row>
    <row r="346" s="1" customFormat="1" ht="28" customHeight="1" spans="1:14">
      <c r="A346" s="13" t="s">
        <v>19</v>
      </c>
      <c r="B346" s="13" t="s">
        <v>305</v>
      </c>
      <c r="C346" s="14">
        <f t="shared" si="153"/>
        <v>23000</v>
      </c>
      <c r="D346" s="14">
        <f t="shared" si="146"/>
        <v>23000</v>
      </c>
      <c r="E346" s="14"/>
      <c r="F346" s="14">
        <v>23000</v>
      </c>
      <c r="G346" s="14">
        <f t="shared" ref="G346:G348" si="157">SUM(H346:K346)</f>
        <v>0</v>
      </c>
      <c r="H346" s="14"/>
      <c r="I346" s="14"/>
      <c r="J346" s="14"/>
      <c r="K346" s="14"/>
      <c r="L346" s="14"/>
      <c r="M346" s="14"/>
      <c r="N346" s="13"/>
    </row>
    <row r="347" s="1" customFormat="1" ht="28" customHeight="1" spans="1:14">
      <c r="A347" s="13" t="s">
        <v>23</v>
      </c>
      <c r="B347" s="13" t="s">
        <v>24</v>
      </c>
      <c r="C347" s="14">
        <f t="shared" si="153"/>
        <v>15000</v>
      </c>
      <c r="D347" s="14">
        <f t="shared" si="146"/>
        <v>15000</v>
      </c>
      <c r="E347" s="14"/>
      <c r="F347" s="14">
        <v>15000</v>
      </c>
      <c r="G347" s="14">
        <f t="shared" si="157"/>
        <v>0</v>
      </c>
      <c r="H347" s="14"/>
      <c r="I347" s="14"/>
      <c r="J347" s="14"/>
      <c r="K347" s="14"/>
      <c r="L347" s="14"/>
      <c r="M347" s="14">
        <v>6999</v>
      </c>
      <c r="N347" s="13"/>
    </row>
    <row r="348" s="1" customFormat="1" ht="28" customHeight="1" spans="1:14">
      <c r="A348" s="13" t="s">
        <v>23</v>
      </c>
      <c r="B348" s="13" t="s">
        <v>615</v>
      </c>
      <c r="C348" s="14">
        <f t="shared" si="153"/>
        <v>702210.83</v>
      </c>
      <c r="D348" s="14">
        <f t="shared" si="146"/>
        <v>702210.83</v>
      </c>
      <c r="E348" s="15">
        <v>702210.83</v>
      </c>
      <c r="F348" s="14"/>
      <c r="G348" s="14">
        <f t="shared" si="157"/>
        <v>0</v>
      </c>
      <c r="H348" s="14"/>
      <c r="I348" s="14"/>
      <c r="J348" s="14"/>
      <c r="K348" s="14"/>
      <c r="L348" s="14"/>
      <c r="M348" s="14"/>
      <c r="N348" s="13"/>
    </row>
    <row r="349" s="1" customFormat="1" ht="28" customHeight="1" spans="1:14">
      <c r="A349" s="12"/>
      <c r="B349" s="12" t="s">
        <v>306</v>
      </c>
      <c r="C349" s="10">
        <f t="shared" si="153"/>
        <v>1370544.44</v>
      </c>
      <c r="D349" s="10">
        <f t="shared" si="146"/>
        <v>1370544.44</v>
      </c>
      <c r="E349" s="10">
        <f t="shared" ref="E349:M349" si="158">SUM(E350:E354)</f>
        <v>1135544.44</v>
      </c>
      <c r="F349" s="10">
        <f t="shared" si="158"/>
        <v>235000</v>
      </c>
      <c r="G349" s="10">
        <f t="shared" si="158"/>
        <v>0</v>
      </c>
      <c r="H349" s="10">
        <f t="shared" si="158"/>
        <v>0</v>
      </c>
      <c r="I349" s="10">
        <f t="shared" si="158"/>
        <v>0</v>
      </c>
      <c r="J349" s="10">
        <f t="shared" si="158"/>
        <v>0</v>
      </c>
      <c r="K349" s="10">
        <f t="shared" si="158"/>
        <v>0</v>
      </c>
      <c r="L349" s="10">
        <f t="shared" si="158"/>
        <v>0</v>
      </c>
      <c r="M349" s="10">
        <f t="shared" si="158"/>
        <v>35000</v>
      </c>
      <c r="N349" s="12"/>
    </row>
    <row r="350" s="1" customFormat="1" ht="28" customHeight="1" spans="1:14">
      <c r="A350" s="13" t="s">
        <v>36</v>
      </c>
      <c r="B350" s="18" t="s">
        <v>307</v>
      </c>
      <c r="C350" s="14">
        <f t="shared" si="153"/>
        <v>50000</v>
      </c>
      <c r="D350" s="14">
        <f t="shared" si="146"/>
        <v>50000</v>
      </c>
      <c r="E350" s="14"/>
      <c r="F350" s="14">
        <v>50000</v>
      </c>
      <c r="G350" s="14">
        <f t="shared" ref="G350:G354" si="159">SUM(H350:K350)</f>
        <v>0</v>
      </c>
      <c r="H350" s="14"/>
      <c r="I350" s="14"/>
      <c r="J350" s="14"/>
      <c r="K350" s="14"/>
      <c r="L350" s="14"/>
      <c r="M350" s="14"/>
      <c r="N350" s="13"/>
    </row>
    <row r="351" s="1" customFormat="1" ht="28" customHeight="1" spans="1:14">
      <c r="A351" s="13" t="s">
        <v>36</v>
      </c>
      <c r="B351" s="18" t="s">
        <v>308</v>
      </c>
      <c r="C351" s="14">
        <f t="shared" si="153"/>
        <v>100000</v>
      </c>
      <c r="D351" s="14">
        <f t="shared" si="146"/>
        <v>100000</v>
      </c>
      <c r="E351" s="14"/>
      <c r="F351" s="14">
        <v>100000</v>
      </c>
      <c r="G351" s="14">
        <f t="shared" si="159"/>
        <v>0</v>
      </c>
      <c r="H351" s="14"/>
      <c r="I351" s="14"/>
      <c r="J351" s="14"/>
      <c r="K351" s="14"/>
      <c r="L351" s="14"/>
      <c r="M351" s="14">
        <v>20000</v>
      </c>
      <c r="N351" s="13"/>
    </row>
    <row r="352" s="1" customFormat="1" ht="28" customHeight="1" spans="1:14">
      <c r="A352" s="13" t="s">
        <v>36</v>
      </c>
      <c r="B352" s="18" t="s">
        <v>309</v>
      </c>
      <c r="C352" s="14">
        <f t="shared" si="153"/>
        <v>50000</v>
      </c>
      <c r="D352" s="14">
        <f t="shared" si="146"/>
        <v>50000</v>
      </c>
      <c r="E352" s="14"/>
      <c r="F352" s="14">
        <v>50000</v>
      </c>
      <c r="G352" s="14">
        <f t="shared" si="159"/>
        <v>0</v>
      </c>
      <c r="H352" s="14"/>
      <c r="I352" s="14"/>
      <c r="J352" s="14"/>
      <c r="K352" s="14"/>
      <c r="L352" s="14"/>
      <c r="M352" s="14"/>
      <c r="N352" s="13"/>
    </row>
    <row r="353" s="1" customFormat="1" ht="28" customHeight="1" spans="1:14">
      <c r="A353" s="13" t="s">
        <v>40</v>
      </c>
      <c r="B353" s="13" t="s">
        <v>24</v>
      </c>
      <c r="C353" s="14">
        <f t="shared" si="153"/>
        <v>35000</v>
      </c>
      <c r="D353" s="14">
        <f t="shared" ref="D353:D363" si="160">SUM(E353:F353)</f>
        <v>35000</v>
      </c>
      <c r="E353" s="14"/>
      <c r="F353" s="14">
        <v>35000</v>
      </c>
      <c r="G353" s="14">
        <f t="shared" si="159"/>
        <v>0</v>
      </c>
      <c r="H353" s="14"/>
      <c r="I353" s="14"/>
      <c r="J353" s="14"/>
      <c r="K353" s="14"/>
      <c r="L353" s="14"/>
      <c r="M353" s="14">
        <v>15000</v>
      </c>
      <c r="N353" s="13"/>
    </row>
    <row r="354" s="1" customFormat="1" ht="28" customHeight="1" spans="1:14">
      <c r="A354" s="13" t="s">
        <v>40</v>
      </c>
      <c r="B354" s="13" t="s">
        <v>615</v>
      </c>
      <c r="C354" s="14">
        <f t="shared" si="153"/>
        <v>1135544.44</v>
      </c>
      <c r="D354" s="14">
        <f t="shared" si="160"/>
        <v>1135544.44</v>
      </c>
      <c r="E354" s="15">
        <v>1135544.44</v>
      </c>
      <c r="F354" s="14"/>
      <c r="G354" s="14">
        <f t="shared" si="159"/>
        <v>0</v>
      </c>
      <c r="H354" s="14"/>
      <c r="I354" s="14"/>
      <c r="J354" s="14"/>
      <c r="K354" s="14"/>
      <c r="L354" s="14"/>
      <c r="M354" s="14"/>
      <c r="N354" s="13"/>
    </row>
    <row r="355" s="1" customFormat="1" ht="28" customHeight="1" spans="1:14">
      <c r="A355" s="12"/>
      <c r="B355" s="12" t="s">
        <v>310</v>
      </c>
      <c r="C355" s="10">
        <f t="shared" si="153"/>
        <v>7141440.6</v>
      </c>
      <c r="D355" s="10">
        <f t="shared" si="160"/>
        <v>3178940.6</v>
      </c>
      <c r="E355" s="10">
        <f t="shared" ref="E355:M355" si="161">SUM(E356:E361)</f>
        <v>2738940.6</v>
      </c>
      <c r="F355" s="10">
        <f t="shared" si="161"/>
        <v>440000</v>
      </c>
      <c r="G355" s="10">
        <f t="shared" si="161"/>
        <v>3962500</v>
      </c>
      <c r="H355" s="10">
        <f t="shared" si="161"/>
        <v>500000</v>
      </c>
      <c r="I355" s="10">
        <f t="shared" si="161"/>
        <v>0</v>
      </c>
      <c r="J355" s="10">
        <f t="shared" si="161"/>
        <v>0</v>
      </c>
      <c r="K355" s="10">
        <f t="shared" si="161"/>
        <v>3462500</v>
      </c>
      <c r="L355" s="10">
        <f t="shared" si="161"/>
        <v>0</v>
      </c>
      <c r="M355" s="10">
        <f t="shared" si="161"/>
        <v>166000</v>
      </c>
      <c r="N355" s="12"/>
    </row>
    <row r="356" s="1" customFormat="1" ht="28" customHeight="1" spans="1:14">
      <c r="A356" s="13" t="s">
        <v>311</v>
      </c>
      <c r="B356" s="13" t="s">
        <v>312</v>
      </c>
      <c r="C356" s="14">
        <f t="shared" si="153"/>
        <v>500000</v>
      </c>
      <c r="D356" s="14">
        <f t="shared" si="160"/>
        <v>0</v>
      </c>
      <c r="E356" s="14"/>
      <c r="F356" s="14"/>
      <c r="G356" s="14">
        <f t="shared" ref="G356:G361" si="162">SUM(H356:K356)</f>
        <v>500000</v>
      </c>
      <c r="H356" s="14">
        <v>500000</v>
      </c>
      <c r="I356" s="14"/>
      <c r="J356" s="14"/>
      <c r="K356" s="14"/>
      <c r="L356" s="14"/>
      <c r="M356" s="14"/>
      <c r="N356" s="13"/>
    </row>
    <row r="357" s="1" customFormat="1" ht="28" customHeight="1" spans="1:14">
      <c r="A357" s="13" t="s">
        <v>311</v>
      </c>
      <c r="B357" s="13" t="s">
        <v>313</v>
      </c>
      <c r="C357" s="14">
        <f t="shared" si="153"/>
        <v>380000</v>
      </c>
      <c r="D357" s="14">
        <f t="shared" si="160"/>
        <v>380000</v>
      </c>
      <c r="E357" s="14"/>
      <c r="F357" s="16">
        <v>380000</v>
      </c>
      <c r="G357" s="14">
        <f t="shared" si="162"/>
        <v>0</v>
      </c>
      <c r="H357" s="14"/>
      <c r="I357" s="14"/>
      <c r="J357" s="14"/>
      <c r="K357" s="14"/>
      <c r="L357" s="14"/>
      <c r="M357" s="14">
        <v>160000</v>
      </c>
      <c r="N357" s="13"/>
    </row>
    <row r="358" s="1" customFormat="1" ht="28" customHeight="1" spans="1:14">
      <c r="A358" s="32" t="s">
        <v>638</v>
      </c>
      <c r="B358" s="13" t="s">
        <v>639</v>
      </c>
      <c r="C358" s="14">
        <f t="shared" si="153"/>
        <v>1012500</v>
      </c>
      <c r="D358" s="14">
        <f t="shared" si="160"/>
        <v>0</v>
      </c>
      <c r="E358" s="14"/>
      <c r="F358" s="16"/>
      <c r="G358" s="14">
        <f t="shared" si="162"/>
        <v>1012500</v>
      </c>
      <c r="H358" s="14"/>
      <c r="I358" s="14"/>
      <c r="J358" s="14"/>
      <c r="K358" s="14">
        <v>1012500</v>
      </c>
      <c r="L358" s="14"/>
      <c r="M358" s="14"/>
      <c r="N358" s="13"/>
    </row>
    <row r="359" s="1" customFormat="1" ht="28" customHeight="1" spans="1:14">
      <c r="A359" s="13" t="s">
        <v>311</v>
      </c>
      <c r="B359" s="13" t="s">
        <v>24</v>
      </c>
      <c r="C359" s="14">
        <f t="shared" si="153"/>
        <v>60000</v>
      </c>
      <c r="D359" s="14">
        <f t="shared" si="160"/>
        <v>60000</v>
      </c>
      <c r="E359" s="14"/>
      <c r="F359" s="14">
        <v>60000</v>
      </c>
      <c r="G359" s="14">
        <f t="shared" si="162"/>
        <v>0</v>
      </c>
      <c r="H359" s="14"/>
      <c r="I359" s="14"/>
      <c r="J359" s="14"/>
      <c r="K359" s="14"/>
      <c r="L359" s="14"/>
      <c r="M359" s="14">
        <v>6000</v>
      </c>
      <c r="N359" s="13"/>
    </row>
    <row r="360" s="1" customFormat="1" ht="28" customHeight="1" spans="1:14">
      <c r="A360" s="13" t="s">
        <v>640</v>
      </c>
      <c r="B360" s="13" t="s">
        <v>315</v>
      </c>
      <c r="C360" s="14">
        <f t="shared" si="153"/>
        <v>2450000</v>
      </c>
      <c r="D360" s="14">
        <f t="shared" si="160"/>
        <v>0</v>
      </c>
      <c r="E360" s="14"/>
      <c r="F360" s="14"/>
      <c r="G360" s="14">
        <f t="shared" si="162"/>
        <v>2450000</v>
      </c>
      <c r="H360" s="14"/>
      <c r="I360" s="14"/>
      <c r="J360" s="16"/>
      <c r="K360" s="16">
        <v>2450000</v>
      </c>
      <c r="L360" s="14"/>
      <c r="M360" s="14"/>
      <c r="N360" s="13"/>
    </row>
    <row r="361" s="1" customFormat="1" ht="28" customHeight="1" spans="1:14">
      <c r="A361" s="13" t="s">
        <v>311</v>
      </c>
      <c r="B361" s="13" t="s">
        <v>615</v>
      </c>
      <c r="C361" s="14">
        <f t="shared" si="153"/>
        <v>2738940.6</v>
      </c>
      <c r="D361" s="14">
        <f t="shared" si="160"/>
        <v>2738940.6</v>
      </c>
      <c r="E361" s="15">
        <v>2738940.6</v>
      </c>
      <c r="F361" s="14"/>
      <c r="G361" s="14">
        <f t="shared" si="162"/>
        <v>0</v>
      </c>
      <c r="H361" s="14"/>
      <c r="I361" s="14"/>
      <c r="J361" s="14"/>
      <c r="K361" s="14"/>
      <c r="L361" s="14"/>
      <c r="M361" s="14"/>
      <c r="N361" s="13"/>
    </row>
    <row r="362" s="1" customFormat="1" ht="28" customHeight="1" spans="1:14">
      <c r="A362" s="13"/>
      <c r="B362" s="33" t="s">
        <v>641</v>
      </c>
      <c r="C362" s="10">
        <f t="shared" si="153"/>
        <v>1246254.12</v>
      </c>
      <c r="D362" s="10">
        <f t="shared" si="160"/>
        <v>1246254.12</v>
      </c>
      <c r="E362" s="10">
        <f>SUM(E363:E365)</f>
        <v>1023754.12</v>
      </c>
      <c r="F362" s="10">
        <f t="shared" ref="F362:M362" si="163">SUM(F364:F365)</f>
        <v>222500</v>
      </c>
      <c r="G362" s="10">
        <f t="shared" si="163"/>
        <v>0</v>
      </c>
      <c r="H362" s="10">
        <f t="shared" si="163"/>
        <v>0</v>
      </c>
      <c r="I362" s="10">
        <f t="shared" si="163"/>
        <v>0</v>
      </c>
      <c r="J362" s="10">
        <f t="shared" si="163"/>
        <v>0</v>
      </c>
      <c r="K362" s="10">
        <f t="shared" si="163"/>
        <v>0</v>
      </c>
      <c r="L362" s="10">
        <f t="shared" si="163"/>
        <v>0</v>
      </c>
      <c r="M362" s="10">
        <f t="shared" si="163"/>
        <v>120000</v>
      </c>
      <c r="N362" s="13"/>
    </row>
    <row r="363" s="1" customFormat="1" ht="28" customHeight="1" spans="1:14">
      <c r="A363" s="13" t="s">
        <v>642</v>
      </c>
      <c r="B363" s="13" t="s">
        <v>615</v>
      </c>
      <c r="C363" s="14">
        <f t="shared" si="153"/>
        <v>1023754.12</v>
      </c>
      <c r="D363" s="14">
        <f t="shared" si="160"/>
        <v>1023754.12</v>
      </c>
      <c r="E363" s="15">
        <v>1023754.12</v>
      </c>
      <c r="F363" s="10"/>
      <c r="G363" s="10"/>
      <c r="H363" s="10"/>
      <c r="I363" s="10"/>
      <c r="J363" s="10"/>
      <c r="K363" s="10"/>
      <c r="L363" s="10"/>
      <c r="M363" s="10"/>
      <c r="N363" s="13"/>
    </row>
    <row r="364" s="1" customFormat="1" ht="28" customHeight="1" spans="1:14">
      <c r="A364" s="13" t="s">
        <v>642</v>
      </c>
      <c r="B364" s="17" t="s">
        <v>277</v>
      </c>
      <c r="C364" s="14">
        <f t="shared" ref="C364:C391" si="164">SUM(D364,G364)</f>
        <v>22500</v>
      </c>
      <c r="D364" s="14">
        <f t="shared" ref="D364:D371" si="165">SUM(E364:F364)</f>
        <v>22500</v>
      </c>
      <c r="E364" s="14"/>
      <c r="F364" s="16">
        <v>22500</v>
      </c>
      <c r="G364" s="14"/>
      <c r="H364" s="14"/>
      <c r="I364" s="14"/>
      <c r="J364" s="14"/>
      <c r="K364" s="14"/>
      <c r="L364" s="14"/>
      <c r="M364" s="14"/>
      <c r="N364" s="13"/>
    </row>
    <row r="365" s="1" customFormat="1" ht="28" customHeight="1" spans="1:14">
      <c r="A365" s="13" t="s">
        <v>642</v>
      </c>
      <c r="B365" s="25" t="s">
        <v>317</v>
      </c>
      <c r="C365" s="14">
        <f t="shared" si="164"/>
        <v>200000</v>
      </c>
      <c r="D365" s="14">
        <f t="shared" si="165"/>
        <v>200000</v>
      </c>
      <c r="E365" s="14"/>
      <c r="F365" s="16">
        <v>200000</v>
      </c>
      <c r="G365" s="14"/>
      <c r="H365" s="14"/>
      <c r="I365" s="14"/>
      <c r="J365" s="14"/>
      <c r="K365" s="14"/>
      <c r="L365" s="14"/>
      <c r="M365" s="14">
        <v>120000</v>
      </c>
      <c r="N365" s="13"/>
    </row>
    <row r="366" s="1" customFormat="1" ht="28" customHeight="1" spans="1:14">
      <c r="A366" s="12"/>
      <c r="B366" s="12" t="s">
        <v>318</v>
      </c>
      <c r="C366" s="10">
        <f t="shared" si="164"/>
        <v>4882353.37</v>
      </c>
      <c r="D366" s="10">
        <f t="shared" si="165"/>
        <v>2882353.37</v>
      </c>
      <c r="E366" s="10">
        <f t="shared" ref="E366:M366" si="166">SUM(E367:E369)</f>
        <v>2814853.37</v>
      </c>
      <c r="F366" s="10">
        <f t="shared" si="166"/>
        <v>67500</v>
      </c>
      <c r="G366" s="10">
        <f t="shared" si="166"/>
        <v>2000000</v>
      </c>
      <c r="H366" s="10">
        <f t="shared" si="166"/>
        <v>0</v>
      </c>
      <c r="I366" s="10">
        <f t="shared" si="166"/>
        <v>0</v>
      </c>
      <c r="J366" s="10">
        <f t="shared" si="166"/>
        <v>0</v>
      </c>
      <c r="K366" s="10">
        <f t="shared" si="166"/>
        <v>2000000</v>
      </c>
      <c r="L366" s="10">
        <f t="shared" si="166"/>
        <v>0</v>
      </c>
      <c r="M366" s="10">
        <f t="shared" si="166"/>
        <v>18000</v>
      </c>
      <c r="N366" s="12"/>
    </row>
    <row r="367" s="1" customFormat="1" ht="28" customHeight="1" spans="1:14">
      <c r="A367" s="13" t="s">
        <v>139</v>
      </c>
      <c r="B367" s="13" t="s">
        <v>24</v>
      </c>
      <c r="C367" s="14">
        <f t="shared" si="164"/>
        <v>67500</v>
      </c>
      <c r="D367" s="14">
        <f t="shared" si="165"/>
        <v>67500</v>
      </c>
      <c r="E367" s="14"/>
      <c r="F367" s="14">
        <v>67500</v>
      </c>
      <c r="G367" s="14">
        <f t="shared" ref="G367:G369" si="167">SUM(H367:K367)</f>
        <v>0</v>
      </c>
      <c r="H367" s="14"/>
      <c r="I367" s="14"/>
      <c r="J367" s="14"/>
      <c r="K367" s="14"/>
      <c r="L367" s="14"/>
      <c r="M367" s="14">
        <v>18000</v>
      </c>
      <c r="N367" s="13"/>
    </row>
    <row r="368" s="1" customFormat="1" ht="28" customHeight="1" spans="1:14">
      <c r="A368" s="13" t="s">
        <v>319</v>
      </c>
      <c r="B368" s="13" t="s">
        <v>320</v>
      </c>
      <c r="C368" s="14">
        <f t="shared" si="164"/>
        <v>2000000</v>
      </c>
      <c r="D368" s="14">
        <f t="shared" si="165"/>
        <v>0</v>
      </c>
      <c r="E368" s="14"/>
      <c r="F368" s="14"/>
      <c r="G368" s="14">
        <f t="shared" si="167"/>
        <v>2000000</v>
      </c>
      <c r="H368" s="14"/>
      <c r="I368" s="14"/>
      <c r="J368" s="16"/>
      <c r="K368" s="16">
        <v>2000000</v>
      </c>
      <c r="L368" s="14"/>
      <c r="M368" s="14"/>
      <c r="N368" s="13"/>
    </row>
    <row r="369" s="1" customFormat="1" ht="28" customHeight="1" spans="1:14">
      <c r="A369" s="13" t="s">
        <v>139</v>
      </c>
      <c r="B369" s="13" t="s">
        <v>615</v>
      </c>
      <c r="C369" s="14">
        <f t="shared" si="164"/>
        <v>2814853.37</v>
      </c>
      <c r="D369" s="14">
        <f t="shared" si="165"/>
        <v>2814853.37</v>
      </c>
      <c r="E369" s="15">
        <v>2814853.37</v>
      </c>
      <c r="F369" s="14"/>
      <c r="G369" s="14">
        <f t="shared" si="167"/>
        <v>0</v>
      </c>
      <c r="H369" s="14"/>
      <c r="I369" s="14"/>
      <c r="J369" s="14"/>
      <c r="K369" s="14"/>
      <c r="L369" s="14"/>
      <c r="M369" s="14"/>
      <c r="N369" s="13"/>
    </row>
    <row r="370" s="1" customFormat="1" ht="28" customHeight="1" spans="1:14">
      <c r="A370" s="12"/>
      <c r="B370" s="12" t="s">
        <v>321</v>
      </c>
      <c r="C370" s="10">
        <f t="shared" si="164"/>
        <v>5295686</v>
      </c>
      <c r="D370" s="10">
        <f t="shared" si="165"/>
        <v>3775686</v>
      </c>
      <c r="E370" s="10">
        <f t="shared" ref="E370:M370" si="168">SUM(E371:E374)</f>
        <v>3688186</v>
      </c>
      <c r="F370" s="10">
        <f t="shared" si="168"/>
        <v>87500</v>
      </c>
      <c r="G370" s="10">
        <f t="shared" si="168"/>
        <v>1520000</v>
      </c>
      <c r="H370" s="10">
        <f t="shared" si="168"/>
        <v>520000</v>
      </c>
      <c r="I370" s="10">
        <f t="shared" si="168"/>
        <v>1000000</v>
      </c>
      <c r="J370" s="10">
        <f t="shared" si="168"/>
        <v>0</v>
      </c>
      <c r="K370" s="10">
        <f t="shared" si="168"/>
        <v>0</v>
      </c>
      <c r="L370" s="10">
        <f t="shared" si="168"/>
        <v>0</v>
      </c>
      <c r="M370" s="10">
        <f t="shared" si="168"/>
        <v>344000</v>
      </c>
      <c r="N370" s="12"/>
    </row>
    <row r="371" s="1" customFormat="1" ht="28" customHeight="1" spans="1:14">
      <c r="A371" s="13" t="s">
        <v>322</v>
      </c>
      <c r="B371" s="13" t="s">
        <v>323</v>
      </c>
      <c r="C371" s="14">
        <f t="shared" si="164"/>
        <v>1000000</v>
      </c>
      <c r="D371" s="14">
        <f t="shared" si="165"/>
        <v>0</v>
      </c>
      <c r="E371" s="14"/>
      <c r="F371" s="14"/>
      <c r="G371" s="14">
        <f t="shared" ref="G371:G374" si="169">SUM(H371:K371)</f>
        <v>1000000</v>
      </c>
      <c r="H371" s="14"/>
      <c r="I371" s="14">
        <v>1000000</v>
      </c>
      <c r="J371" s="14"/>
      <c r="K371" s="14"/>
      <c r="L371" s="14"/>
      <c r="M371" s="34">
        <v>340000</v>
      </c>
      <c r="N371" s="13"/>
    </row>
    <row r="372" s="1" customFormat="1" ht="28" customHeight="1" spans="1:14">
      <c r="A372" s="32" t="s">
        <v>643</v>
      </c>
      <c r="B372" s="17" t="s">
        <v>644</v>
      </c>
      <c r="C372" s="14">
        <f t="shared" si="164"/>
        <v>520000</v>
      </c>
      <c r="D372" s="14"/>
      <c r="E372" s="14"/>
      <c r="F372" s="14"/>
      <c r="G372" s="14">
        <f t="shared" si="169"/>
        <v>520000</v>
      </c>
      <c r="H372" s="16">
        <v>520000</v>
      </c>
      <c r="I372" s="14"/>
      <c r="J372" s="14"/>
      <c r="K372" s="14"/>
      <c r="L372" s="14"/>
      <c r="M372" s="34"/>
      <c r="N372" s="13"/>
    </row>
    <row r="373" s="1" customFormat="1" ht="28" customHeight="1" spans="1:14">
      <c r="A373" s="13" t="s">
        <v>322</v>
      </c>
      <c r="B373" s="13" t="s">
        <v>24</v>
      </c>
      <c r="C373" s="14">
        <f t="shared" si="164"/>
        <v>87500</v>
      </c>
      <c r="D373" s="14">
        <f t="shared" ref="D373:D391" si="170">SUM(E373:F373)</f>
        <v>87500</v>
      </c>
      <c r="E373" s="14"/>
      <c r="F373" s="14">
        <v>87500</v>
      </c>
      <c r="G373" s="14">
        <f t="shared" si="169"/>
        <v>0</v>
      </c>
      <c r="H373" s="14"/>
      <c r="I373" s="14"/>
      <c r="J373" s="14"/>
      <c r="K373" s="14"/>
      <c r="L373" s="14"/>
      <c r="M373" s="14">
        <v>4000</v>
      </c>
      <c r="N373" s="13"/>
    </row>
    <row r="374" s="1" customFormat="1" ht="28" customHeight="1" spans="1:14">
      <c r="A374" s="13" t="s">
        <v>322</v>
      </c>
      <c r="B374" s="13" t="s">
        <v>615</v>
      </c>
      <c r="C374" s="14">
        <f t="shared" si="164"/>
        <v>3688186</v>
      </c>
      <c r="D374" s="14">
        <f t="shared" si="170"/>
        <v>3688186</v>
      </c>
      <c r="E374" s="15">
        <v>3688186</v>
      </c>
      <c r="F374" s="14"/>
      <c r="G374" s="14">
        <f t="shared" si="169"/>
        <v>0</v>
      </c>
      <c r="H374" s="14"/>
      <c r="I374" s="14"/>
      <c r="J374" s="14"/>
      <c r="K374" s="14"/>
      <c r="L374" s="14"/>
      <c r="M374" s="14"/>
      <c r="N374" s="13"/>
    </row>
    <row r="375" s="1" customFormat="1" ht="28" customHeight="1" spans="1:14">
      <c r="A375" s="12"/>
      <c r="B375" s="12" t="s">
        <v>325</v>
      </c>
      <c r="C375" s="10">
        <f t="shared" si="164"/>
        <v>1271207.62</v>
      </c>
      <c r="D375" s="10">
        <f t="shared" si="170"/>
        <v>1271207.62</v>
      </c>
      <c r="E375" s="10">
        <f t="shared" ref="E375:M375" si="171">SUM(E376:E378)</f>
        <v>1193707.62</v>
      </c>
      <c r="F375" s="10">
        <f t="shared" si="171"/>
        <v>77500</v>
      </c>
      <c r="G375" s="10">
        <f t="shared" si="171"/>
        <v>0</v>
      </c>
      <c r="H375" s="10">
        <f t="shared" si="171"/>
        <v>0</v>
      </c>
      <c r="I375" s="10">
        <f t="shared" si="171"/>
        <v>0</v>
      </c>
      <c r="J375" s="10">
        <f t="shared" si="171"/>
        <v>0</v>
      </c>
      <c r="K375" s="10">
        <f t="shared" si="171"/>
        <v>0</v>
      </c>
      <c r="L375" s="10">
        <f t="shared" si="171"/>
        <v>0</v>
      </c>
      <c r="M375" s="10">
        <f t="shared" si="171"/>
        <v>40000</v>
      </c>
      <c r="N375" s="12"/>
    </row>
    <row r="376" s="1" customFormat="1" ht="28" customHeight="1" spans="1:14">
      <c r="A376" s="13" t="s">
        <v>326</v>
      </c>
      <c r="B376" s="13" t="s">
        <v>102</v>
      </c>
      <c r="C376" s="14">
        <f t="shared" si="164"/>
        <v>50000</v>
      </c>
      <c r="D376" s="14">
        <f t="shared" si="170"/>
        <v>50000</v>
      </c>
      <c r="E376" s="14"/>
      <c r="F376" s="14">
        <v>50000</v>
      </c>
      <c r="G376" s="14">
        <f t="shared" ref="G376:G378" si="172">SUM(H376:K376)</f>
        <v>0</v>
      </c>
      <c r="H376" s="14"/>
      <c r="I376" s="14"/>
      <c r="J376" s="14"/>
      <c r="K376" s="14"/>
      <c r="L376" s="14"/>
      <c r="M376" s="14">
        <v>40000</v>
      </c>
      <c r="N376" s="13"/>
    </row>
    <row r="377" s="1" customFormat="1" ht="28" customHeight="1" spans="1:14">
      <c r="A377" s="13" t="s">
        <v>326</v>
      </c>
      <c r="B377" s="13" t="s">
        <v>24</v>
      </c>
      <c r="C377" s="14">
        <f t="shared" si="164"/>
        <v>27500</v>
      </c>
      <c r="D377" s="14">
        <f t="shared" si="170"/>
        <v>27500</v>
      </c>
      <c r="E377" s="14"/>
      <c r="F377" s="14">
        <v>27500</v>
      </c>
      <c r="G377" s="14">
        <f t="shared" si="172"/>
        <v>0</v>
      </c>
      <c r="H377" s="14"/>
      <c r="I377" s="14"/>
      <c r="J377" s="14"/>
      <c r="K377" s="14"/>
      <c r="L377" s="14"/>
      <c r="M377" s="14"/>
      <c r="N377" s="13"/>
    </row>
    <row r="378" s="1" customFormat="1" ht="28" customHeight="1" spans="1:14">
      <c r="A378" s="13" t="s">
        <v>326</v>
      </c>
      <c r="B378" s="13" t="s">
        <v>615</v>
      </c>
      <c r="C378" s="14">
        <f t="shared" si="164"/>
        <v>1193707.62</v>
      </c>
      <c r="D378" s="14">
        <f t="shared" si="170"/>
        <v>1193707.62</v>
      </c>
      <c r="E378" s="15">
        <v>1193707.62</v>
      </c>
      <c r="F378" s="14"/>
      <c r="G378" s="14">
        <f t="shared" si="172"/>
        <v>0</v>
      </c>
      <c r="H378" s="14"/>
      <c r="I378" s="14"/>
      <c r="J378" s="14"/>
      <c r="K378" s="14"/>
      <c r="L378" s="14"/>
      <c r="M378" s="14"/>
      <c r="N378" s="13"/>
    </row>
    <row r="379" s="1" customFormat="1" ht="28" customHeight="1" spans="1:14">
      <c r="A379" s="12"/>
      <c r="B379" s="12" t="s">
        <v>327</v>
      </c>
      <c r="C379" s="10">
        <f t="shared" si="164"/>
        <v>37335264.97</v>
      </c>
      <c r="D379" s="10">
        <f t="shared" si="170"/>
        <v>4622713.97</v>
      </c>
      <c r="E379" s="10">
        <f t="shared" ref="E379:M379" si="173">SUM(E380:E389)</f>
        <v>4465213.97</v>
      </c>
      <c r="F379" s="10">
        <f t="shared" si="173"/>
        <v>157500</v>
      </c>
      <c r="G379" s="10">
        <f t="shared" si="173"/>
        <v>32712551</v>
      </c>
      <c r="H379" s="10">
        <f t="shared" si="173"/>
        <v>800000</v>
      </c>
      <c r="I379" s="10">
        <f t="shared" si="173"/>
        <v>1200000</v>
      </c>
      <c r="J379" s="10">
        <f t="shared" si="173"/>
        <v>0</v>
      </c>
      <c r="K379" s="10">
        <f t="shared" si="173"/>
        <v>30712551</v>
      </c>
      <c r="L379" s="10">
        <f t="shared" si="173"/>
        <v>0</v>
      </c>
      <c r="M379" s="10">
        <f t="shared" si="173"/>
        <v>326922</v>
      </c>
      <c r="N379" s="12"/>
    </row>
    <row r="380" s="1" customFormat="1" ht="28" customHeight="1" spans="1:14">
      <c r="A380" s="13" t="s">
        <v>645</v>
      </c>
      <c r="B380" s="13" t="s">
        <v>329</v>
      </c>
      <c r="C380" s="14">
        <f t="shared" si="164"/>
        <v>8400000</v>
      </c>
      <c r="D380" s="14">
        <f t="shared" si="170"/>
        <v>0</v>
      </c>
      <c r="E380" s="14"/>
      <c r="F380" s="14"/>
      <c r="G380" s="14">
        <f t="shared" ref="G380:G389" si="174">SUM(H380:K380)</f>
        <v>8400000</v>
      </c>
      <c r="H380" s="14"/>
      <c r="I380" s="14"/>
      <c r="J380" s="16"/>
      <c r="K380" s="16">
        <f>8100000+300000</f>
        <v>8400000</v>
      </c>
      <c r="L380" s="14"/>
      <c r="M380" s="14"/>
      <c r="N380" s="13"/>
    </row>
    <row r="381" s="1" customFormat="1" ht="28" customHeight="1" spans="1:14">
      <c r="A381" s="13" t="s">
        <v>330</v>
      </c>
      <c r="B381" s="13" t="s">
        <v>331</v>
      </c>
      <c r="C381" s="14">
        <f t="shared" si="164"/>
        <v>1200000</v>
      </c>
      <c r="D381" s="14">
        <f t="shared" si="170"/>
        <v>0</v>
      </c>
      <c r="E381" s="14"/>
      <c r="F381" s="14"/>
      <c r="G381" s="14">
        <f t="shared" si="174"/>
        <v>1200000</v>
      </c>
      <c r="H381" s="14"/>
      <c r="I381" s="16">
        <v>1200000</v>
      </c>
      <c r="J381" s="14"/>
      <c r="K381" s="14"/>
      <c r="L381" s="14"/>
      <c r="M381" s="14">
        <v>263000</v>
      </c>
      <c r="N381" s="13"/>
    </row>
    <row r="382" s="1" customFormat="1" ht="28" customHeight="1" spans="1:14">
      <c r="A382" s="13" t="s">
        <v>646</v>
      </c>
      <c r="B382" s="13" t="s">
        <v>333</v>
      </c>
      <c r="C382" s="14">
        <f t="shared" si="164"/>
        <v>10187919</v>
      </c>
      <c r="D382" s="14">
        <f t="shared" si="170"/>
        <v>0</v>
      </c>
      <c r="E382" s="14"/>
      <c r="F382" s="14"/>
      <c r="G382" s="14">
        <f t="shared" si="174"/>
        <v>10187919</v>
      </c>
      <c r="H382" s="14"/>
      <c r="I382" s="14"/>
      <c r="J382" s="14"/>
      <c r="K382" s="14">
        <v>10187919</v>
      </c>
      <c r="L382" s="14"/>
      <c r="M382" s="14"/>
      <c r="N382" s="13"/>
    </row>
    <row r="383" s="1" customFormat="1" ht="28" customHeight="1" spans="1:14">
      <c r="A383" s="13" t="s">
        <v>334</v>
      </c>
      <c r="B383" s="13" t="s">
        <v>335</v>
      </c>
      <c r="C383" s="14">
        <f t="shared" si="164"/>
        <v>800000</v>
      </c>
      <c r="D383" s="14">
        <f t="shared" si="170"/>
        <v>0</v>
      </c>
      <c r="E383" s="14"/>
      <c r="F383" s="16"/>
      <c r="G383" s="14">
        <f t="shared" si="174"/>
        <v>800000</v>
      </c>
      <c r="H383" s="16">
        <v>800000</v>
      </c>
      <c r="I383" s="14"/>
      <c r="J383" s="14"/>
      <c r="K383" s="14"/>
      <c r="L383" s="14"/>
      <c r="M383" s="14"/>
      <c r="N383" s="13"/>
    </row>
    <row r="384" s="1" customFormat="1" ht="28" customHeight="1" spans="1:14">
      <c r="A384" s="13" t="s">
        <v>334</v>
      </c>
      <c r="B384" s="13" t="s">
        <v>24</v>
      </c>
      <c r="C384" s="14">
        <f t="shared" si="164"/>
        <v>107500</v>
      </c>
      <c r="D384" s="14">
        <f t="shared" si="170"/>
        <v>107500</v>
      </c>
      <c r="E384" s="14"/>
      <c r="F384" s="14">
        <v>107500</v>
      </c>
      <c r="G384" s="14">
        <f t="shared" si="174"/>
        <v>0</v>
      </c>
      <c r="H384" s="14"/>
      <c r="I384" s="14"/>
      <c r="J384" s="14"/>
      <c r="K384" s="14"/>
      <c r="L384" s="14"/>
      <c r="M384" s="14">
        <v>50000</v>
      </c>
      <c r="N384" s="13"/>
    </row>
    <row r="385" s="1" customFormat="1" ht="28" customHeight="1" spans="1:14">
      <c r="A385" s="13" t="s">
        <v>647</v>
      </c>
      <c r="B385" s="13" t="s">
        <v>337</v>
      </c>
      <c r="C385" s="14">
        <f t="shared" si="164"/>
        <v>50000</v>
      </c>
      <c r="D385" s="14">
        <f t="shared" si="170"/>
        <v>50000</v>
      </c>
      <c r="E385" s="14"/>
      <c r="F385" s="14">
        <v>50000</v>
      </c>
      <c r="G385" s="14">
        <f t="shared" si="174"/>
        <v>0</v>
      </c>
      <c r="H385" s="14"/>
      <c r="I385" s="14"/>
      <c r="J385" s="14"/>
      <c r="K385" s="14"/>
      <c r="L385" s="14"/>
      <c r="M385" s="14">
        <v>13922</v>
      </c>
      <c r="N385" s="13"/>
    </row>
    <row r="386" s="1" customFormat="1" ht="28" customHeight="1" spans="1:14">
      <c r="A386" s="13" t="s">
        <v>330</v>
      </c>
      <c r="B386" s="13" t="s">
        <v>648</v>
      </c>
      <c r="C386" s="14">
        <f t="shared" si="164"/>
        <v>7440000</v>
      </c>
      <c r="D386" s="14">
        <f t="shared" si="170"/>
        <v>0</v>
      </c>
      <c r="E386" s="14"/>
      <c r="F386" s="14"/>
      <c r="G386" s="14">
        <f t="shared" si="174"/>
        <v>7440000</v>
      </c>
      <c r="H386" s="14"/>
      <c r="I386" s="14"/>
      <c r="J386" s="16"/>
      <c r="K386" s="16">
        <f>28680000-21240000</f>
        <v>7440000</v>
      </c>
      <c r="L386" s="14"/>
      <c r="M386" s="14"/>
      <c r="N386" s="13"/>
    </row>
    <row r="387" s="1" customFormat="1" ht="28" customHeight="1" spans="1:14">
      <c r="A387" s="13" t="s">
        <v>645</v>
      </c>
      <c r="B387" s="13" t="s">
        <v>339</v>
      </c>
      <c r="C387" s="14">
        <f t="shared" si="164"/>
        <v>1684632</v>
      </c>
      <c r="D387" s="14">
        <f t="shared" si="170"/>
        <v>0</v>
      </c>
      <c r="E387" s="14"/>
      <c r="F387" s="14"/>
      <c r="G387" s="14">
        <f t="shared" si="174"/>
        <v>1684632</v>
      </c>
      <c r="H387" s="14"/>
      <c r="I387" s="14"/>
      <c r="J387" s="16"/>
      <c r="K387" s="16">
        <v>1684632</v>
      </c>
      <c r="L387" s="14"/>
      <c r="M387" s="14"/>
      <c r="N387" s="13"/>
    </row>
    <row r="388" s="1" customFormat="1" ht="28" customHeight="1" spans="1:14">
      <c r="A388" s="13" t="s">
        <v>340</v>
      </c>
      <c r="B388" s="13" t="s">
        <v>341</v>
      </c>
      <c r="C388" s="14">
        <f t="shared" si="164"/>
        <v>3000000</v>
      </c>
      <c r="D388" s="14">
        <f t="shared" si="170"/>
        <v>0</v>
      </c>
      <c r="E388" s="14"/>
      <c r="F388" s="14"/>
      <c r="G388" s="14">
        <f t="shared" si="174"/>
        <v>3000000</v>
      </c>
      <c r="H388" s="14"/>
      <c r="I388" s="14"/>
      <c r="J388" s="16"/>
      <c r="K388" s="16">
        <v>3000000</v>
      </c>
      <c r="L388" s="14"/>
      <c r="M388" s="14"/>
      <c r="N388" s="13"/>
    </row>
    <row r="389" s="1" customFormat="1" ht="28" customHeight="1" spans="1:14">
      <c r="A389" s="13" t="s">
        <v>334</v>
      </c>
      <c r="B389" s="13" t="s">
        <v>615</v>
      </c>
      <c r="C389" s="14">
        <f t="shared" si="164"/>
        <v>4465213.97</v>
      </c>
      <c r="D389" s="14">
        <f t="shared" si="170"/>
        <v>4465213.97</v>
      </c>
      <c r="E389" s="15">
        <v>4465213.97</v>
      </c>
      <c r="F389" s="14"/>
      <c r="G389" s="14">
        <f t="shared" si="174"/>
        <v>0</v>
      </c>
      <c r="H389" s="14"/>
      <c r="I389" s="14"/>
      <c r="J389" s="14"/>
      <c r="K389" s="14"/>
      <c r="L389" s="14"/>
      <c r="M389" s="14"/>
      <c r="N389" s="13"/>
    </row>
    <row r="390" s="2" customFormat="1" ht="28" customHeight="1" spans="1:14">
      <c r="A390" s="12"/>
      <c r="B390" s="12" t="s">
        <v>342</v>
      </c>
      <c r="C390" s="10">
        <f t="shared" si="164"/>
        <v>68320</v>
      </c>
      <c r="D390" s="10">
        <f t="shared" si="170"/>
        <v>68320</v>
      </c>
      <c r="E390" s="10">
        <f>SUM(E391)</f>
        <v>68320</v>
      </c>
      <c r="F390" s="10"/>
      <c r="G390" s="10"/>
      <c r="H390" s="10"/>
      <c r="I390" s="10"/>
      <c r="J390" s="10"/>
      <c r="K390" s="10"/>
      <c r="L390" s="10"/>
      <c r="M390" s="10"/>
      <c r="N390" s="12"/>
    </row>
    <row r="391" s="1" customFormat="1" ht="28" customHeight="1" spans="1:14">
      <c r="A391" s="13" t="s">
        <v>649</v>
      </c>
      <c r="B391" s="13" t="s">
        <v>615</v>
      </c>
      <c r="C391" s="14">
        <f t="shared" si="164"/>
        <v>68320</v>
      </c>
      <c r="D391" s="14">
        <f t="shared" si="170"/>
        <v>68320</v>
      </c>
      <c r="E391" s="15">
        <v>68320</v>
      </c>
      <c r="F391" s="14"/>
      <c r="G391" s="14"/>
      <c r="H391" s="14"/>
      <c r="I391" s="14"/>
      <c r="J391" s="14"/>
      <c r="K391" s="14"/>
      <c r="L391" s="14"/>
      <c r="M391" s="14"/>
      <c r="N391" s="13"/>
    </row>
    <row r="392" s="1" customFormat="1" ht="28" customHeight="1" spans="1:14">
      <c r="A392" s="12"/>
      <c r="B392" s="12" t="s">
        <v>343</v>
      </c>
      <c r="C392" s="10">
        <f t="shared" ref="C392:C430" si="175">SUM(D392,G392)</f>
        <v>1290355.64</v>
      </c>
      <c r="D392" s="10">
        <f t="shared" ref="D392:D455" si="176">SUM(E392:F392)</f>
        <v>1290355.64</v>
      </c>
      <c r="E392" s="10">
        <f t="shared" ref="E392:M392" si="177">SUM(E393:E395)</f>
        <v>1210355.64</v>
      </c>
      <c r="F392" s="10">
        <f t="shared" si="177"/>
        <v>80000</v>
      </c>
      <c r="G392" s="10">
        <f t="shared" si="177"/>
        <v>0</v>
      </c>
      <c r="H392" s="10">
        <f t="shared" si="177"/>
        <v>0</v>
      </c>
      <c r="I392" s="10">
        <f t="shared" si="177"/>
        <v>0</v>
      </c>
      <c r="J392" s="10">
        <f t="shared" si="177"/>
        <v>0</v>
      </c>
      <c r="K392" s="10">
        <f t="shared" si="177"/>
        <v>0</v>
      </c>
      <c r="L392" s="10">
        <f t="shared" si="177"/>
        <v>0</v>
      </c>
      <c r="M392" s="10">
        <f t="shared" si="177"/>
        <v>20000</v>
      </c>
      <c r="N392" s="12"/>
    </row>
    <row r="393" s="1" customFormat="1" ht="28" customHeight="1" spans="1:14">
      <c r="A393" s="13" t="s">
        <v>344</v>
      </c>
      <c r="B393" s="13" t="s">
        <v>345</v>
      </c>
      <c r="C393" s="14">
        <f t="shared" si="175"/>
        <v>50000</v>
      </c>
      <c r="D393" s="14">
        <f t="shared" si="176"/>
        <v>50000</v>
      </c>
      <c r="E393" s="14"/>
      <c r="F393" s="14">
        <v>50000</v>
      </c>
      <c r="G393" s="14">
        <f t="shared" ref="G393:G395" si="178">SUM(H393:K393)</f>
        <v>0</v>
      </c>
      <c r="H393" s="14"/>
      <c r="I393" s="14"/>
      <c r="J393" s="14"/>
      <c r="K393" s="14"/>
      <c r="L393" s="14"/>
      <c r="M393" s="14"/>
      <c r="N393" s="13"/>
    </row>
    <row r="394" s="1" customFormat="1" ht="28" customHeight="1" spans="1:14">
      <c r="A394" s="13" t="s">
        <v>344</v>
      </c>
      <c r="B394" s="13" t="s">
        <v>24</v>
      </c>
      <c r="C394" s="14">
        <f t="shared" si="175"/>
        <v>30000</v>
      </c>
      <c r="D394" s="14">
        <f t="shared" si="176"/>
        <v>30000</v>
      </c>
      <c r="E394" s="14"/>
      <c r="F394" s="14">
        <v>30000</v>
      </c>
      <c r="G394" s="14">
        <f t="shared" si="178"/>
        <v>0</v>
      </c>
      <c r="H394" s="14"/>
      <c r="I394" s="14"/>
      <c r="J394" s="14"/>
      <c r="K394" s="14"/>
      <c r="L394" s="14"/>
      <c r="M394" s="14">
        <v>20000</v>
      </c>
      <c r="N394" s="13"/>
    </row>
    <row r="395" s="1" customFormat="1" ht="28" customHeight="1" spans="1:14">
      <c r="A395" s="13" t="s">
        <v>344</v>
      </c>
      <c r="B395" s="13" t="s">
        <v>615</v>
      </c>
      <c r="C395" s="14">
        <f t="shared" si="175"/>
        <v>1210355.64</v>
      </c>
      <c r="D395" s="14">
        <f t="shared" si="176"/>
        <v>1210355.64</v>
      </c>
      <c r="E395" s="15">
        <v>1210355.64</v>
      </c>
      <c r="F395" s="14"/>
      <c r="G395" s="14">
        <f t="shared" si="178"/>
        <v>0</v>
      </c>
      <c r="H395" s="14"/>
      <c r="I395" s="14"/>
      <c r="J395" s="14"/>
      <c r="K395" s="14"/>
      <c r="L395" s="14"/>
      <c r="M395" s="14"/>
      <c r="N395" s="13"/>
    </row>
    <row r="396" s="1" customFormat="1" ht="28" customHeight="1" spans="1:14">
      <c r="A396" s="12"/>
      <c r="B396" s="12" t="s">
        <v>346</v>
      </c>
      <c r="C396" s="10">
        <f t="shared" si="175"/>
        <v>11774785.99</v>
      </c>
      <c r="D396" s="10">
        <f t="shared" si="176"/>
        <v>3044785.99</v>
      </c>
      <c r="E396" s="10">
        <f t="shared" ref="E396:M396" si="179">SUM(E397:E401)</f>
        <v>2974785.99</v>
      </c>
      <c r="F396" s="10">
        <f t="shared" si="179"/>
        <v>70000</v>
      </c>
      <c r="G396" s="10">
        <f t="shared" si="179"/>
        <v>8730000</v>
      </c>
      <c r="H396" s="10">
        <f t="shared" si="179"/>
        <v>4000000</v>
      </c>
      <c r="I396" s="10">
        <f t="shared" si="179"/>
        <v>1500000</v>
      </c>
      <c r="J396" s="10">
        <f t="shared" si="179"/>
        <v>0</v>
      </c>
      <c r="K396" s="10">
        <f t="shared" si="179"/>
        <v>3230000</v>
      </c>
      <c r="L396" s="10">
        <f t="shared" si="179"/>
        <v>0</v>
      </c>
      <c r="M396" s="10">
        <f t="shared" si="179"/>
        <v>0</v>
      </c>
      <c r="N396" s="12"/>
    </row>
    <row r="397" s="1" customFormat="1" ht="28" customHeight="1" spans="1:14">
      <c r="A397" s="13" t="s">
        <v>347</v>
      </c>
      <c r="B397" s="13" t="s">
        <v>24</v>
      </c>
      <c r="C397" s="14">
        <f t="shared" si="175"/>
        <v>70000</v>
      </c>
      <c r="D397" s="14">
        <f t="shared" si="176"/>
        <v>70000</v>
      </c>
      <c r="E397" s="14"/>
      <c r="F397" s="14">
        <v>70000</v>
      </c>
      <c r="G397" s="14">
        <f t="shared" ref="G397:G401" si="180">SUM(H397:K397)</f>
        <v>0</v>
      </c>
      <c r="H397" s="14"/>
      <c r="I397" s="14"/>
      <c r="J397" s="14"/>
      <c r="K397" s="14"/>
      <c r="L397" s="14"/>
      <c r="M397" s="14"/>
      <c r="N397" s="13"/>
    </row>
    <row r="398" s="1" customFormat="1" ht="28" customHeight="1" spans="1:14">
      <c r="A398" s="13" t="s">
        <v>650</v>
      </c>
      <c r="B398" s="13" t="s">
        <v>348</v>
      </c>
      <c r="C398" s="14">
        <f t="shared" si="175"/>
        <v>1500000</v>
      </c>
      <c r="D398" s="14">
        <f t="shared" si="176"/>
        <v>0</v>
      </c>
      <c r="E398" s="14"/>
      <c r="F398" s="14"/>
      <c r="G398" s="14">
        <f t="shared" si="180"/>
        <v>1500000</v>
      </c>
      <c r="H398" s="14"/>
      <c r="I398" s="35">
        <v>1500000</v>
      </c>
      <c r="J398" s="14"/>
      <c r="K398" s="35"/>
      <c r="L398" s="14"/>
      <c r="M398" s="14"/>
      <c r="N398" s="13"/>
    </row>
    <row r="399" s="1" customFormat="1" ht="28" customHeight="1" spans="1:14">
      <c r="A399" s="13" t="s">
        <v>349</v>
      </c>
      <c r="B399" s="13" t="s">
        <v>350</v>
      </c>
      <c r="C399" s="14">
        <f t="shared" si="175"/>
        <v>3230000</v>
      </c>
      <c r="D399" s="14">
        <f t="shared" si="176"/>
        <v>0</v>
      </c>
      <c r="E399" s="14"/>
      <c r="F399" s="14"/>
      <c r="G399" s="14">
        <f t="shared" si="180"/>
        <v>3230000</v>
      </c>
      <c r="H399" s="14"/>
      <c r="I399" s="14"/>
      <c r="J399" s="14"/>
      <c r="K399" s="14">
        <v>3230000</v>
      </c>
      <c r="L399" s="14"/>
      <c r="M399" s="14"/>
      <c r="N399" s="13"/>
    </row>
    <row r="400" s="1" customFormat="1" ht="28" customHeight="1" spans="1:14">
      <c r="A400" s="13" t="s">
        <v>347</v>
      </c>
      <c r="B400" s="13" t="s">
        <v>162</v>
      </c>
      <c r="C400" s="14">
        <f t="shared" si="175"/>
        <v>4000000</v>
      </c>
      <c r="D400" s="14">
        <f t="shared" si="176"/>
        <v>0</v>
      </c>
      <c r="E400" s="14"/>
      <c r="F400" s="14"/>
      <c r="G400" s="14">
        <f t="shared" si="180"/>
        <v>4000000</v>
      </c>
      <c r="H400" s="35">
        <v>4000000</v>
      </c>
      <c r="I400" s="14"/>
      <c r="J400" s="14"/>
      <c r="K400" s="14"/>
      <c r="L400" s="14"/>
      <c r="M400" s="14"/>
      <c r="N400" s="13"/>
    </row>
    <row r="401" s="1" customFormat="1" ht="28" customHeight="1" spans="1:14">
      <c r="A401" s="13" t="s">
        <v>347</v>
      </c>
      <c r="B401" s="13" t="s">
        <v>615</v>
      </c>
      <c r="C401" s="14">
        <f t="shared" si="175"/>
        <v>2974785.99</v>
      </c>
      <c r="D401" s="14">
        <f t="shared" si="176"/>
        <v>2974785.99</v>
      </c>
      <c r="E401" s="15">
        <v>2974785.99</v>
      </c>
      <c r="F401" s="14"/>
      <c r="G401" s="14">
        <f t="shared" si="180"/>
        <v>0</v>
      </c>
      <c r="H401" s="14"/>
      <c r="I401" s="14"/>
      <c r="J401" s="14"/>
      <c r="K401" s="14"/>
      <c r="L401" s="14"/>
      <c r="M401" s="14"/>
      <c r="N401" s="13"/>
    </row>
    <row r="402" s="1" customFormat="1" ht="28" customHeight="1" spans="1:14">
      <c r="A402" s="12"/>
      <c r="B402" s="12" t="s">
        <v>351</v>
      </c>
      <c r="C402" s="10">
        <f t="shared" si="175"/>
        <v>6424357.91</v>
      </c>
      <c r="D402" s="10">
        <f t="shared" si="176"/>
        <v>6424357.91</v>
      </c>
      <c r="E402" s="10">
        <f t="shared" ref="E402:M402" si="181">SUM(E403:E405)</f>
        <v>5491857.91</v>
      </c>
      <c r="F402" s="10">
        <f t="shared" si="181"/>
        <v>932500</v>
      </c>
      <c r="G402" s="10">
        <f t="shared" si="181"/>
        <v>0</v>
      </c>
      <c r="H402" s="10">
        <f t="shared" si="181"/>
        <v>0</v>
      </c>
      <c r="I402" s="10">
        <f t="shared" si="181"/>
        <v>0</v>
      </c>
      <c r="J402" s="10">
        <f t="shared" si="181"/>
        <v>0</v>
      </c>
      <c r="K402" s="10">
        <f t="shared" si="181"/>
        <v>0</v>
      </c>
      <c r="L402" s="10">
        <f t="shared" si="181"/>
        <v>0</v>
      </c>
      <c r="M402" s="10">
        <f t="shared" si="181"/>
        <v>70000</v>
      </c>
      <c r="N402" s="12"/>
    </row>
    <row r="403" s="1" customFormat="1" ht="28" customHeight="1" spans="1:14">
      <c r="A403" s="13" t="s">
        <v>352</v>
      </c>
      <c r="B403" s="13" t="s">
        <v>353</v>
      </c>
      <c r="C403" s="14">
        <f t="shared" si="175"/>
        <v>800000</v>
      </c>
      <c r="D403" s="14">
        <f t="shared" si="176"/>
        <v>800000</v>
      </c>
      <c r="E403" s="14"/>
      <c r="F403" s="16">
        <v>800000</v>
      </c>
      <c r="G403" s="14">
        <f t="shared" ref="G403:G405" si="182">SUM(H403:K403)</f>
        <v>0</v>
      </c>
      <c r="H403" s="14"/>
      <c r="I403" s="14"/>
      <c r="J403" s="14"/>
      <c r="K403" s="14"/>
      <c r="L403" s="14"/>
      <c r="M403" s="14">
        <v>70000</v>
      </c>
      <c r="N403" s="13"/>
    </row>
    <row r="404" s="1" customFormat="1" ht="28" customHeight="1" spans="1:14">
      <c r="A404" s="13" t="s">
        <v>354</v>
      </c>
      <c r="B404" s="13" t="s">
        <v>24</v>
      </c>
      <c r="C404" s="14">
        <f t="shared" si="175"/>
        <v>132500</v>
      </c>
      <c r="D404" s="14">
        <f t="shared" si="176"/>
        <v>132500</v>
      </c>
      <c r="E404" s="14"/>
      <c r="F404" s="14">
        <v>132500</v>
      </c>
      <c r="G404" s="14">
        <f t="shared" si="182"/>
        <v>0</v>
      </c>
      <c r="H404" s="14"/>
      <c r="I404" s="14"/>
      <c r="J404" s="14"/>
      <c r="K404" s="14"/>
      <c r="L404" s="14"/>
      <c r="M404" s="14"/>
      <c r="N404" s="13"/>
    </row>
    <row r="405" s="1" customFormat="1" ht="28" customHeight="1" spans="1:14">
      <c r="A405" s="13" t="s">
        <v>355</v>
      </c>
      <c r="B405" s="13" t="s">
        <v>615</v>
      </c>
      <c r="C405" s="14">
        <f t="shared" si="175"/>
        <v>5491857.91</v>
      </c>
      <c r="D405" s="14">
        <f t="shared" si="176"/>
        <v>5491857.91</v>
      </c>
      <c r="E405" s="15">
        <v>5491857.91</v>
      </c>
      <c r="F405" s="14"/>
      <c r="G405" s="14">
        <f t="shared" si="182"/>
        <v>0</v>
      </c>
      <c r="H405" s="14"/>
      <c r="I405" s="14"/>
      <c r="J405" s="14"/>
      <c r="K405" s="14"/>
      <c r="L405" s="14"/>
      <c r="M405" s="14"/>
      <c r="N405" s="13"/>
    </row>
    <row r="406" s="1" customFormat="1" ht="28" customHeight="1" spans="1:14">
      <c r="A406" s="12"/>
      <c r="B406" s="12" t="s">
        <v>356</v>
      </c>
      <c r="C406" s="10">
        <f t="shared" si="175"/>
        <v>2166258.12</v>
      </c>
      <c r="D406" s="10">
        <f t="shared" si="176"/>
        <v>2166258.12</v>
      </c>
      <c r="E406" s="10">
        <f t="shared" ref="E406:M406" si="183">SUM(E407:E409)</f>
        <v>1976258.12</v>
      </c>
      <c r="F406" s="10">
        <f t="shared" si="183"/>
        <v>190000</v>
      </c>
      <c r="G406" s="10">
        <f t="shared" si="183"/>
        <v>0</v>
      </c>
      <c r="H406" s="10">
        <f t="shared" si="183"/>
        <v>0</v>
      </c>
      <c r="I406" s="10">
        <f t="shared" si="183"/>
        <v>0</v>
      </c>
      <c r="J406" s="10">
        <f t="shared" si="183"/>
        <v>0</v>
      </c>
      <c r="K406" s="10">
        <f t="shared" si="183"/>
        <v>0</v>
      </c>
      <c r="L406" s="10">
        <f t="shared" si="183"/>
        <v>0</v>
      </c>
      <c r="M406" s="10">
        <f t="shared" si="183"/>
        <v>40000</v>
      </c>
      <c r="N406" s="12"/>
    </row>
    <row r="407" s="1" customFormat="1" ht="28" customHeight="1" spans="1:14">
      <c r="A407" s="13" t="s">
        <v>357</v>
      </c>
      <c r="B407" s="13" t="s">
        <v>358</v>
      </c>
      <c r="C407" s="14">
        <f t="shared" si="175"/>
        <v>150000</v>
      </c>
      <c r="D407" s="14">
        <f t="shared" si="176"/>
        <v>150000</v>
      </c>
      <c r="E407" s="14"/>
      <c r="F407" s="14">
        <v>150000</v>
      </c>
      <c r="G407" s="14">
        <f t="shared" ref="G407:G409" si="184">SUM(H407:K407)</f>
        <v>0</v>
      </c>
      <c r="H407" s="14"/>
      <c r="I407" s="14"/>
      <c r="J407" s="14"/>
      <c r="K407" s="14"/>
      <c r="L407" s="14"/>
      <c r="M407" s="14">
        <v>40000</v>
      </c>
      <c r="N407" s="13"/>
    </row>
    <row r="408" s="1" customFormat="1" ht="28" customHeight="1" spans="1:14">
      <c r="A408" s="13" t="s">
        <v>357</v>
      </c>
      <c r="B408" s="13" t="s">
        <v>24</v>
      </c>
      <c r="C408" s="14">
        <f t="shared" si="175"/>
        <v>40000</v>
      </c>
      <c r="D408" s="14">
        <f t="shared" si="176"/>
        <v>40000</v>
      </c>
      <c r="E408" s="14"/>
      <c r="F408" s="14">
        <v>40000</v>
      </c>
      <c r="G408" s="14">
        <f t="shared" si="184"/>
        <v>0</v>
      </c>
      <c r="H408" s="14"/>
      <c r="I408" s="14"/>
      <c r="J408" s="14"/>
      <c r="K408" s="14"/>
      <c r="L408" s="14"/>
      <c r="M408" s="14"/>
      <c r="N408" s="13"/>
    </row>
    <row r="409" s="1" customFormat="1" ht="28" customHeight="1" spans="1:14">
      <c r="A409" s="13" t="s">
        <v>357</v>
      </c>
      <c r="B409" s="13" t="s">
        <v>615</v>
      </c>
      <c r="C409" s="14">
        <f t="shared" si="175"/>
        <v>1976258.12</v>
      </c>
      <c r="D409" s="14">
        <f t="shared" si="176"/>
        <v>1976258.12</v>
      </c>
      <c r="E409" s="15">
        <v>1976258.12</v>
      </c>
      <c r="F409" s="14"/>
      <c r="G409" s="14">
        <f t="shared" si="184"/>
        <v>0</v>
      </c>
      <c r="H409" s="14"/>
      <c r="I409" s="14"/>
      <c r="J409" s="14"/>
      <c r="K409" s="14"/>
      <c r="L409" s="14"/>
      <c r="M409" s="14"/>
      <c r="N409" s="13"/>
    </row>
    <row r="410" s="1" customFormat="1" ht="28" customHeight="1" spans="1:14">
      <c r="A410" s="12"/>
      <c r="B410" s="12" t="s">
        <v>359</v>
      </c>
      <c r="C410" s="10">
        <f t="shared" si="175"/>
        <v>621160</v>
      </c>
      <c r="D410" s="10">
        <f t="shared" si="176"/>
        <v>0</v>
      </c>
      <c r="E410" s="10">
        <f t="shared" ref="E410:M410" si="185">SUM(E411:E412)</f>
        <v>0</v>
      </c>
      <c r="F410" s="10">
        <f t="shared" si="185"/>
        <v>0</v>
      </c>
      <c r="G410" s="10">
        <f t="shared" si="185"/>
        <v>621160</v>
      </c>
      <c r="H410" s="10">
        <f t="shared" si="185"/>
        <v>221160</v>
      </c>
      <c r="I410" s="10">
        <f t="shared" si="185"/>
        <v>400000</v>
      </c>
      <c r="J410" s="10">
        <f t="shared" si="185"/>
        <v>0</v>
      </c>
      <c r="K410" s="10">
        <f t="shared" si="185"/>
        <v>0</v>
      </c>
      <c r="L410" s="10">
        <f t="shared" si="185"/>
        <v>0</v>
      </c>
      <c r="M410" s="10">
        <f t="shared" si="185"/>
        <v>15000</v>
      </c>
      <c r="N410" s="12"/>
    </row>
    <row r="411" s="1" customFormat="1" ht="28" customHeight="1" spans="1:14">
      <c r="A411" s="13" t="s">
        <v>360</v>
      </c>
      <c r="B411" s="13" t="s">
        <v>361</v>
      </c>
      <c r="C411" s="14">
        <f t="shared" si="175"/>
        <v>221160</v>
      </c>
      <c r="D411" s="14">
        <f t="shared" si="176"/>
        <v>0</v>
      </c>
      <c r="E411" s="14"/>
      <c r="F411" s="14"/>
      <c r="G411" s="14">
        <f t="shared" ref="G411:G416" si="186">SUM(H411:K411)</f>
        <v>221160</v>
      </c>
      <c r="H411" s="14">
        <v>221160</v>
      </c>
      <c r="I411" s="14"/>
      <c r="J411" s="14"/>
      <c r="K411" s="14"/>
      <c r="L411" s="14"/>
      <c r="M411" s="14"/>
      <c r="N411" s="13"/>
    </row>
    <row r="412" s="1" customFormat="1" ht="28" customHeight="1" spans="1:14">
      <c r="A412" s="13" t="s">
        <v>362</v>
      </c>
      <c r="B412" s="13" t="s">
        <v>358</v>
      </c>
      <c r="C412" s="14">
        <f t="shared" si="175"/>
        <v>400000</v>
      </c>
      <c r="D412" s="14">
        <f t="shared" si="176"/>
        <v>0</v>
      </c>
      <c r="E412" s="14"/>
      <c r="F412" s="14"/>
      <c r="G412" s="14">
        <f t="shared" si="186"/>
        <v>400000</v>
      </c>
      <c r="H412" s="14"/>
      <c r="I412" s="14">
        <v>400000</v>
      </c>
      <c r="J412" s="14"/>
      <c r="K412" s="14"/>
      <c r="L412" s="14"/>
      <c r="M412" s="14">
        <v>15000</v>
      </c>
      <c r="N412" s="13"/>
    </row>
    <row r="413" s="1" customFormat="1" ht="28" customHeight="1" spans="1:14">
      <c r="A413" s="12"/>
      <c r="B413" s="12" t="s">
        <v>363</v>
      </c>
      <c r="C413" s="10">
        <f t="shared" si="175"/>
        <v>1838593.6</v>
      </c>
      <c r="D413" s="10">
        <f t="shared" si="176"/>
        <v>1838593.6</v>
      </c>
      <c r="E413" s="10">
        <f t="shared" ref="E413:M413" si="187">SUM(E414:E416)</f>
        <v>1011093.6</v>
      </c>
      <c r="F413" s="10">
        <f t="shared" si="187"/>
        <v>827500</v>
      </c>
      <c r="G413" s="10">
        <f t="shared" si="187"/>
        <v>0</v>
      </c>
      <c r="H413" s="10">
        <f t="shared" si="187"/>
        <v>0</v>
      </c>
      <c r="I413" s="10">
        <f t="shared" si="187"/>
        <v>0</v>
      </c>
      <c r="J413" s="10">
        <f t="shared" si="187"/>
        <v>0</v>
      </c>
      <c r="K413" s="10">
        <f t="shared" si="187"/>
        <v>0</v>
      </c>
      <c r="L413" s="10">
        <f t="shared" si="187"/>
        <v>200000</v>
      </c>
      <c r="M413" s="10">
        <f t="shared" si="187"/>
        <v>50000</v>
      </c>
      <c r="N413" s="12"/>
    </row>
    <row r="414" s="1" customFormat="1" ht="28" customHeight="1" spans="1:14">
      <c r="A414" s="13" t="s">
        <v>364</v>
      </c>
      <c r="B414" s="13" t="s">
        <v>365</v>
      </c>
      <c r="C414" s="14">
        <f t="shared" si="175"/>
        <v>800000</v>
      </c>
      <c r="D414" s="14">
        <f t="shared" si="176"/>
        <v>800000</v>
      </c>
      <c r="E414" s="14"/>
      <c r="F414" s="14">
        <v>800000</v>
      </c>
      <c r="G414" s="14">
        <f t="shared" si="186"/>
        <v>0</v>
      </c>
      <c r="H414" s="14"/>
      <c r="I414" s="14"/>
      <c r="J414" s="14"/>
      <c r="K414" s="14"/>
      <c r="L414" s="14">
        <v>200000</v>
      </c>
      <c r="M414" s="14">
        <v>50000</v>
      </c>
      <c r="N414" s="13"/>
    </row>
    <row r="415" s="1" customFormat="1" ht="28" customHeight="1" spans="1:14">
      <c r="A415" s="13" t="s">
        <v>364</v>
      </c>
      <c r="B415" s="13" t="s">
        <v>24</v>
      </c>
      <c r="C415" s="14">
        <f t="shared" si="175"/>
        <v>27500</v>
      </c>
      <c r="D415" s="14">
        <f t="shared" si="176"/>
        <v>27500</v>
      </c>
      <c r="E415" s="14"/>
      <c r="F415" s="14">
        <v>27500</v>
      </c>
      <c r="G415" s="14">
        <f t="shared" si="186"/>
        <v>0</v>
      </c>
      <c r="H415" s="14"/>
      <c r="I415" s="14"/>
      <c r="J415" s="14"/>
      <c r="K415" s="14"/>
      <c r="L415" s="14"/>
      <c r="M415" s="14"/>
      <c r="N415" s="13"/>
    </row>
    <row r="416" s="1" customFormat="1" ht="28" customHeight="1" spans="1:14">
      <c r="A416" s="13" t="s">
        <v>366</v>
      </c>
      <c r="B416" s="13" t="s">
        <v>615</v>
      </c>
      <c r="C416" s="14">
        <f t="shared" si="175"/>
        <v>1011093.6</v>
      </c>
      <c r="D416" s="14">
        <f t="shared" si="176"/>
        <v>1011093.6</v>
      </c>
      <c r="E416" s="15">
        <v>1011093.6</v>
      </c>
      <c r="F416" s="14"/>
      <c r="G416" s="14">
        <f t="shared" si="186"/>
        <v>0</v>
      </c>
      <c r="H416" s="14"/>
      <c r="I416" s="14"/>
      <c r="J416" s="14"/>
      <c r="K416" s="14"/>
      <c r="L416" s="14"/>
      <c r="M416" s="14"/>
      <c r="N416" s="13"/>
    </row>
    <row r="417" s="1" customFormat="1" ht="28" customHeight="1" spans="1:14">
      <c r="A417" s="12"/>
      <c r="B417" s="12" t="s">
        <v>367</v>
      </c>
      <c r="C417" s="10">
        <f t="shared" si="175"/>
        <v>13461147.45</v>
      </c>
      <c r="D417" s="10">
        <f t="shared" si="176"/>
        <v>3823751.45</v>
      </c>
      <c r="E417" s="10">
        <f t="shared" ref="E417:M417" si="188">SUM(E418:E432)</f>
        <v>3443751.45</v>
      </c>
      <c r="F417" s="10">
        <f t="shared" si="188"/>
        <v>380000</v>
      </c>
      <c r="G417" s="10">
        <f t="shared" si="188"/>
        <v>9637396</v>
      </c>
      <c r="H417" s="10">
        <f t="shared" si="188"/>
        <v>0</v>
      </c>
      <c r="I417" s="10">
        <f t="shared" si="188"/>
        <v>54000</v>
      </c>
      <c r="J417" s="10">
        <f t="shared" si="188"/>
        <v>9583396</v>
      </c>
      <c r="K417" s="10">
        <f t="shared" si="188"/>
        <v>0</v>
      </c>
      <c r="L417" s="10">
        <f t="shared" si="188"/>
        <v>0</v>
      </c>
      <c r="M417" s="10">
        <f t="shared" si="188"/>
        <v>65000</v>
      </c>
      <c r="N417" s="12"/>
    </row>
    <row r="418" s="1" customFormat="1" ht="28" customHeight="1" spans="1:14">
      <c r="A418" s="13" t="s">
        <v>368</v>
      </c>
      <c r="B418" s="13" t="s">
        <v>24</v>
      </c>
      <c r="C418" s="14">
        <f t="shared" si="175"/>
        <v>70000</v>
      </c>
      <c r="D418" s="14">
        <f t="shared" si="176"/>
        <v>70000</v>
      </c>
      <c r="E418" s="14"/>
      <c r="F418" s="14">
        <v>70000</v>
      </c>
      <c r="G418" s="14">
        <f t="shared" ref="G418:G432" si="189">SUM(H418:K418)</f>
        <v>0</v>
      </c>
      <c r="H418" s="14"/>
      <c r="I418" s="14"/>
      <c r="J418" s="14"/>
      <c r="K418" s="14"/>
      <c r="L418" s="14"/>
      <c r="M418" s="14"/>
      <c r="N418" s="13"/>
    </row>
    <row r="419" s="1" customFormat="1" ht="28" customHeight="1" spans="1:14">
      <c r="A419" s="13" t="s">
        <v>651</v>
      </c>
      <c r="B419" s="13" t="s">
        <v>370</v>
      </c>
      <c r="C419" s="14">
        <f t="shared" si="175"/>
        <v>100000</v>
      </c>
      <c r="D419" s="14">
        <f t="shared" si="176"/>
        <v>100000</v>
      </c>
      <c r="E419" s="14"/>
      <c r="F419" s="16">
        <v>100000</v>
      </c>
      <c r="G419" s="14">
        <f t="shared" si="189"/>
        <v>0</v>
      </c>
      <c r="H419" s="14"/>
      <c r="I419" s="14"/>
      <c r="J419" s="14"/>
      <c r="K419" s="14"/>
      <c r="L419" s="14"/>
      <c r="M419" s="14">
        <v>10000</v>
      </c>
      <c r="N419" s="13"/>
    </row>
    <row r="420" s="1" customFormat="1" ht="28" customHeight="1" spans="1:14">
      <c r="A420" s="13" t="s">
        <v>652</v>
      </c>
      <c r="B420" s="13" t="s">
        <v>372</v>
      </c>
      <c r="C420" s="14">
        <f t="shared" si="175"/>
        <v>80000</v>
      </c>
      <c r="D420" s="14">
        <f t="shared" si="176"/>
        <v>80000</v>
      </c>
      <c r="E420" s="14"/>
      <c r="F420" s="16">
        <v>80000</v>
      </c>
      <c r="G420" s="14">
        <f t="shared" si="189"/>
        <v>0</v>
      </c>
      <c r="H420" s="14"/>
      <c r="I420" s="14"/>
      <c r="J420" s="14"/>
      <c r="K420" s="14"/>
      <c r="L420" s="14"/>
      <c r="M420" s="14">
        <v>25000</v>
      </c>
      <c r="N420" s="13"/>
    </row>
    <row r="421" s="1" customFormat="1" ht="28" customHeight="1" spans="1:14">
      <c r="A421" s="13" t="s">
        <v>373</v>
      </c>
      <c r="B421" s="13" t="s">
        <v>374</v>
      </c>
      <c r="C421" s="14">
        <f t="shared" si="175"/>
        <v>54000</v>
      </c>
      <c r="D421" s="14">
        <f t="shared" si="176"/>
        <v>0</v>
      </c>
      <c r="E421" s="14"/>
      <c r="F421" s="14"/>
      <c r="G421" s="14">
        <f t="shared" si="189"/>
        <v>54000</v>
      </c>
      <c r="H421" s="14"/>
      <c r="I421" s="16">
        <v>54000</v>
      </c>
      <c r="J421" s="16"/>
      <c r="K421" s="14"/>
      <c r="L421" s="14"/>
      <c r="M421" s="14"/>
      <c r="N421" s="13"/>
    </row>
    <row r="422" s="1" customFormat="1" ht="28" customHeight="1" spans="1:14">
      <c r="A422" s="13" t="s">
        <v>375</v>
      </c>
      <c r="B422" s="13" t="s">
        <v>376</v>
      </c>
      <c r="C422" s="14">
        <f t="shared" si="175"/>
        <v>130000</v>
      </c>
      <c r="D422" s="14">
        <f t="shared" si="176"/>
        <v>130000</v>
      </c>
      <c r="E422" s="14"/>
      <c r="F422" s="16">
        <f>110000+20000</f>
        <v>130000</v>
      </c>
      <c r="G422" s="14">
        <f t="shared" si="189"/>
        <v>0</v>
      </c>
      <c r="H422" s="14"/>
      <c r="I422" s="14"/>
      <c r="J422" s="14"/>
      <c r="K422" s="14"/>
      <c r="L422" s="14"/>
      <c r="M422" s="14">
        <v>30000</v>
      </c>
      <c r="N422" s="13"/>
    </row>
    <row r="423" s="1" customFormat="1" ht="28" customHeight="1" spans="1:14">
      <c r="A423" s="13" t="s">
        <v>377</v>
      </c>
      <c r="B423" s="13" t="s">
        <v>378</v>
      </c>
      <c r="C423" s="14">
        <f t="shared" si="175"/>
        <v>0</v>
      </c>
      <c r="D423" s="14">
        <f t="shared" si="176"/>
        <v>0</v>
      </c>
      <c r="E423" s="14"/>
      <c r="F423" s="16"/>
      <c r="G423" s="14">
        <f t="shared" si="189"/>
        <v>0</v>
      </c>
      <c r="H423" s="14"/>
      <c r="I423" s="14"/>
      <c r="J423" s="14"/>
      <c r="K423" s="14"/>
      <c r="L423" s="14"/>
      <c r="M423" s="14"/>
      <c r="N423" s="13"/>
    </row>
    <row r="424" s="1" customFormat="1" ht="28" customHeight="1" spans="1:14">
      <c r="A424" s="13" t="s">
        <v>651</v>
      </c>
      <c r="B424" s="13" t="s">
        <v>379</v>
      </c>
      <c r="C424" s="14">
        <f t="shared" si="175"/>
        <v>1962540</v>
      </c>
      <c r="D424" s="14">
        <f t="shared" si="176"/>
        <v>0</v>
      </c>
      <c r="E424" s="14"/>
      <c r="F424" s="16"/>
      <c r="G424" s="14">
        <f t="shared" si="189"/>
        <v>1962540</v>
      </c>
      <c r="H424" s="14"/>
      <c r="I424" s="14"/>
      <c r="J424" s="16">
        <v>1962540</v>
      </c>
      <c r="K424" s="14"/>
      <c r="L424" s="14"/>
      <c r="M424" s="14"/>
      <c r="N424" s="13"/>
    </row>
    <row r="425" s="1" customFormat="1" ht="28" customHeight="1" spans="1:14">
      <c r="A425" s="13" t="s">
        <v>380</v>
      </c>
      <c r="B425" s="13" t="s">
        <v>381</v>
      </c>
      <c r="C425" s="14">
        <f t="shared" si="175"/>
        <v>2482539</v>
      </c>
      <c r="D425" s="14">
        <f t="shared" si="176"/>
        <v>0</v>
      </c>
      <c r="E425" s="14"/>
      <c r="F425" s="16"/>
      <c r="G425" s="14">
        <f t="shared" si="189"/>
        <v>2482539</v>
      </c>
      <c r="H425" s="14"/>
      <c r="I425" s="14"/>
      <c r="J425" s="16">
        <v>2482539</v>
      </c>
      <c r="K425" s="14"/>
      <c r="L425" s="14"/>
      <c r="M425" s="14"/>
      <c r="N425" s="13"/>
    </row>
    <row r="426" s="1" customFormat="1" ht="28" customHeight="1" spans="1:14">
      <c r="A426" s="13" t="s">
        <v>382</v>
      </c>
      <c r="B426" s="13" t="s">
        <v>383</v>
      </c>
      <c r="C426" s="14">
        <f t="shared" si="175"/>
        <v>3600000</v>
      </c>
      <c r="D426" s="14">
        <f t="shared" si="176"/>
        <v>0</v>
      </c>
      <c r="E426" s="14"/>
      <c r="F426" s="16"/>
      <c r="G426" s="14">
        <f t="shared" si="189"/>
        <v>3600000</v>
      </c>
      <c r="H426" s="14"/>
      <c r="I426" s="14"/>
      <c r="J426" s="16">
        <v>3600000</v>
      </c>
      <c r="K426" s="14"/>
      <c r="L426" s="14"/>
      <c r="M426" s="14"/>
      <c r="N426" s="13"/>
    </row>
    <row r="427" s="1" customFormat="1" ht="28" customHeight="1" spans="1:14">
      <c r="A427" s="13" t="s">
        <v>653</v>
      </c>
      <c r="B427" s="13" t="s">
        <v>385</v>
      </c>
      <c r="C427" s="14">
        <f t="shared" si="175"/>
        <v>32940</v>
      </c>
      <c r="D427" s="14">
        <f t="shared" si="176"/>
        <v>0</v>
      </c>
      <c r="E427" s="14"/>
      <c r="F427" s="16"/>
      <c r="G427" s="14">
        <f t="shared" si="189"/>
        <v>32940</v>
      </c>
      <c r="H427" s="14"/>
      <c r="I427" s="14"/>
      <c r="J427" s="16">
        <v>32940</v>
      </c>
      <c r="K427" s="14"/>
      <c r="L427" s="14"/>
      <c r="M427" s="14"/>
      <c r="N427" s="13"/>
    </row>
    <row r="428" s="1" customFormat="1" ht="28" customHeight="1" spans="1:14">
      <c r="A428" s="13" t="s">
        <v>653</v>
      </c>
      <c r="B428" s="13" t="s">
        <v>386</v>
      </c>
      <c r="C428" s="14">
        <f t="shared" si="175"/>
        <v>607200</v>
      </c>
      <c r="D428" s="14">
        <f t="shared" si="176"/>
        <v>0</v>
      </c>
      <c r="E428" s="14"/>
      <c r="F428" s="16"/>
      <c r="G428" s="14">
        <f t="shared" si="189"/>
        <v>607200</v>
      </c>
      <c r="H428" s="14"/>
      <c r="I428" s="14"/>
      <c r="J428" s="16">
        <v>607200</v>
      </c>
      <c r="K428" s="14"/>
      <c r="L428" s="14"/>
      <c r="M428" s="14"/>
      <c r="N428" s="13"/>
    </row>
    <row r="429" s="1" customFormat="1" ht="28" customHeight="1" spans="1:14">
      <c r="A429" s="13" t="s">
        <v>414</v>
      </c>
      <c r="B429" s="13" t="s">
        <v>387</v>
      </c>
      <c r="C429" s="14">
        <f t="shared" si="175"/>
        <v>400000</v>
      </c>
      <c r="D429" s="14">
        <f t="shared" si="176"/>
        <v>0</v>
      </c>
      <c r="E429" s="14"/>
      <c r="F429" s="16"/>
      <c r="G429" s="14">
        <f t="shared" si="189"/>
        <v>400000</v>
      </c>
      <c r="H429" s="14"/>
      <c r="I429" s="14"/>
      <c r="J429" s="16">
        <v>400000</v>
      </c>
      <c r="K429" s="14"/>
      <c r="L429" s="14"/>
      <c r="M429" s="14"/>
      <c r="N429" s="13"/>
    </row>
    <row r="430" s="1" customFormat="1" ht="28" customHeight="1" spans="1:14">
      <c r="A430" s="13" t="s">
        <v>653</v>
      </c>
      <c r="B430" s="13" t="s">
        <v>388</v>
      </c>
      <c r="C430" s="14">
        <f t="shared" si="175"/>
        <v>219240</v>
      </c>
      <c r="D430" s="14">
        <f t="shared" si="176"/>
        <v>0</v>
      </c>
      <c r="E430" s="14"/>
      <c r="F430" s="16"/>
      <c r="G430" s="14">
        <f t="shared" si="189"/>
        <v>219240</v>
      </c>
      <c r="H430" s="14"/>
      <c r="I430" s="14"/>
      <c r="J430" s="16">
        <v>219240</v>
      </c>
      <c r="K430" s="14"/>
      <c r="L430" s="14"/>
      <c r="M430" s="14"/>
      <c r="N430" s="13"/>
    </row>
    <row r="431" s="1" customFormat="1" ht="28" customHeight="1" spans="1:14">
      <c r="A431" s="13" t="s">
        <v>653</v>
      </c>
      <c r="B431" s="13" t="s">
        <v>389</v>
      </c>
      <c r="C431" s="14">
        <f t="shared" ref="C431:C494" si="190">SUM(D431,G431)</f>
        <v>278937</v>
      </c>
      <c r="D431" s="14">
        <f t="shared" si="176"/>
        <v>0</v>
      </c>
      <c r="E431" s="14"/>
      <c r="F431" s="16"/>
      <c r="G431" s="14">
        <f t="shared" si="189"/>
        <v>278937</v>
      </c>
      <c r="H431" s="14"/>
      <c r="I431" s="14"/>
      <c r="J431" s="16">
        <v>278937</v>
      </c>
      <c r="K431" s="14"/>
      <c r="L431" s="14"/>
      <c r="M431" s="14"/>
      <c r="N431" s="13"/>
    </row>
    <row r="432" s="1" customFormat="1" ht="28" customHeight="1" spans="1:14">
      <c r="A432" s="13" t="s">
        <v>368</v>
      </c>
      <c r="B432" s="13" t="s">
        <v>615</v>
      </c>
      <c r="C432" s="14">
        <f t="shared" si="190"/>
        <v>3443751.45</v>
      </c>
      <c r="D432" s="14">
        <f t="shared" si="176"/>
        <v>3443751.45</v>
      </c>
      <c r="E432" s="15">
        <v>3443751.45</v>
      </c>
      <c r="F432" s="14"/>
      <c r="G432" s="14">
        <f t="shared" si="189"/>
        <v>0</v>
      </c>
      <c r="H432" s="14"/>
      <c r="I432" s="14"/>
      <c r="J432" s="14"/>
      <c r="K432" s="14"/>
      <c r="L432" s="14"/>
      <c r="M432" s="14"/>
      <c r="N432" s="13"/>
    </row>
    <row r="433" s="1" customFormat="1" ht="28" customHeight="1" spans="1:14">
      <c r="A433" s="12"/>
      <c r="B433" s="12" t="s">
        <v>390</v>
      </c>
      <c r="C433" s="10">
        <f t="shared" si="190"/>
        <v>1803574.39</v>
      </c>
      <c r="D433" s="10">
        <f t="shared" si="176"/>
        <v>1803574.39</v>
      </c>
      <c r="E433" s="10">
        <f t="shared" ref="E433:M433" si="191">SUM(E434:E436)</f>
        <v>1743574.39</v>
      </c>
      <c r="F433" s="10">
        <f t="shared" si="191"/>
        <v>60000</v>
      </c>
      <c r="G433" s="10">
        <f t="shared" si="191"/>
        <v>0</v>
      </c>
      <c r="H433" s="10">
        <f t="shared" si="191"/>
        <v>0</v>
      </c>
      <c r="I433" s="10">
        <f t="shared" si="191"/>
        <v>0</v>
      </c>
      <c r="J433" s="10">
        <f t="shared" si="191"/>
        <v>0</v>
      </c>
      <c r="K433" s="10">
        <f t="shared" si="191"/>
        <v>0</v>
      </c>
      <c r="L433" s="10">
        <f t="shared" si="191"/>
        <v>5000</v>
      </c>
      <c r="M433" s="10">
        <f t="shared" si="191"/>
        <v>8000</v>
      </c>
      <c r="N433" s="12"/>
    </row>
    <row r="434" s="1" customFormat="1" ht="28" customHeight="1" spans="1:14">
      <c r="A434" s="13" t="s">
        <v>391</v>
      </c>
      <c r="B434" s="13" t="s">
        <v>392</v>
      </c>
      <c r="C434" s="14">
        <f t="shared" si="190"/>
        <v>20000</v>
      </c>
      <c r="D434" s="14">
        <f t="shared" si="176"/>
        <v>20000</v>
      </c>
      <c r="E434" s="14"/>
      <c r="F434" s="14">
        <v>20000</v>
      </c>
      <c r="G434" s="14">
        <f t="shared" ref="G434:G436" si="192">SUM(H434:K434)</f>
        <v>0</v>
      </c>
      <c r="H434" s="14"/>
      <c r="I434" s="14"/>
      <c r="J434" s="14"/>
      <c r="K434" s="14"/>
      <c r="L434" s="14"/>
      <c r="M434" s="14">
        <v>3000</v>
      </c>
      <c r="N434" s="13"/>
    </row>
    <row r="435" s="1" customFormat="1" ht="28" customHeight="1" spans="1:14">
      <c r="A435" s="13" t="s">
        <v>391</v>
      </c>
      <c r="B435" s="13" t="s">
        <v>24</v>
      </c>
      <c r="C435" s="14">
        <f t="shared" si="190"/>
        <v>40000</v>
      </c>
      <c r="D435" s="14">
        <f t="shared" si="176"/>
        <v>40000</v>
      </c>
      <c r="E435" s="14"/>
      <c r="F435" s="14">
        <v>40000</v>
      </c>
      <c r="G435" s="14">
        <f t="shared" si="192"/>
        <v>0</v>
      </c>
      <c r="H435" s="14"/>
      <c r="I435" s="14"/>
      <c r="J435" s="14"/>
      <c r="K435" s="14"/>
      <c r="L435" s="14">
        <v>5000</v>
      </c>
      <c r="M435" s="14">
        <v>5000</v>
      </c>
      <c r="N435" s="13"/>
    </row>
    <row r="436" s="1" customFormat="1" ht="28" customHeight="1" spans="1:14">
      <c r="A436" s="13" t="s">
        <v>391</v>
      </c>
      <c r="B436" s="13" t="s">
        <v>615</v>
      </c>
      <c r="C436" s="14">
        <f t="shared" si="190"/>
        <v>1743574.39</v>
      </c>
      <c r="D436" s="14">
        <f t="shared" si="176"/>
        <v>1743574.39</v>
      </c>
      <c r="E436" s="15">
        <v>1743574.39</v>
      </c>
      <c r="F436" s="14"/>
      <c r="G436" s="14">
        <f t="shared" si="192"/>
        <v>0</v>
      </c>
      <c r="H436" s="14"/>
      <c r="I436" s="14"/>
      <c r="J436" s="14"/>
      <c r="K436" s="14"/>
      <c r="L436" s="14"/>
      <c r="M436" s="14"/>
      <c r="N436" s="13"/>
    </row>
    <row r="437" s="1" customFormat="1" ht="28" customHeight="1" spans="1:14">
      <c r="A437" s="12"/>
      <c r="B437" s="12" t="s">
        <v>393</v>
      </c>
      <c r="C437" s="10">
        <f t="shared" si="190"/>
        <v>3648568.89</v>
      </c>
      <c r="D437" s="10">
        <f t="shared" si="176"/>
        <v>3648568.89</v>
      </c>
      <c r="E437" s="10">
        <f t="shared" ref="E437:M437" si="193">SUM(E438:E442)</f>
        <v>3251068.89</v>
      </c>
      <c r="F437" s="10">
        <f t="shared" si="193"/>
        <v>397500</v>
      </c>
      <c r="G437" s="10">
        <f t="shared" si="193"/>
        <v>0</v>
      </c>
      <c r="H437" s="10">
        <f t="shared" si="193"/>
        <v>0</v>
      </c>
      <c r="I437" s="10">
        <f t="shared" si="193"/>
        <v>0</v>
      </c>
      <c r="J437" s="10">
        <f t="shared" si="193"/>
        <v>0</v>
      </c>
      <c r="K437" s="10">
        <f t="shared" si="193"/>
        <v>0</v>
      </c>
      <c r="L437" s="10">
        <f t="shared" si="193"/>
        <v>0</v>
      </c>
      <c r="M437" s="10">
        <f t="shared" si="193"/>
        <v>7000</v>
      </c>
      <c r="N437" s="12"/>
    </row>
    <row r="438" s="1" customFormat="1" ht="28" customHeight="1" spans="1:14">
      <c r="A438" s="13" t="s">
        <v>394</v>
      </c>
      <c r="B438" s="17" t="s">
        <v>654</v>
      </c>
      <c r="C438" s="14">
        <f t="shared" si="190"/>
        <v>120000</v>
      </c>
      <c r="D438" s="14">
        <f t="shared" si="176"/>
        <v>120000</v>
      </c>
      <c r="E438" s="14"/>
      <c r="F438" s="16">
        <v>120000</v>
      </c>
      <c r="G438" s="14">
        <f t="shared" ref="G438:G442" si="194">SUM(H438:K438)</f>
        <v>0</v>
      </c>
      <c r="H438" s="14"/>
      <c r="I438" s="14"/>
      <c r="J438" s="14"/>
      <c r="K438" s="14"/>
      <c r="L438" s="14"/>
      <c r="M438" s="14"/>
      <c r="N438" s="13"/>
    </row>
    <row r="439" s="1" customFormat="1" ht="28" customHeight="1" spans="1:14">
      <c r="A439" s="13" t="s">
        <v>394</v>
      </c>
      <c r="B439" s="13" t="s">
        <v>396</v>
      </c>
      <c r="C439" s="14">
        <f t="shared" si="190"/>
        <v>80000</v>
      </c>
      <c r="D439" s="14">
        <f t="shared" si="176"/>
        <v>80000</v>
      </c>
      <c r="E439" s="14"/>
      <c r="F439" s="16">
        <v>80000</v>
      </c>
      <c r="G439" s="14">
        <f t="shared" si="194"/>
        <v>0</v>
      </c>
      <c r="H439" s="14"/>
      <c r="I439" s="14"/>
      <c r="J439" s="14"/>
      <c r="K439" s="14"/>
      <c r="L439" s="14"/>
      <c r="M439" s="14"/>
      <c r="N439" s="13"/>
    </row>
    <row r="440" s="1" customFormat="1" ht="28" customHeight="1" spans="1:14">
      <c r="A440" s="13" t="s">
        <v>394</v>
      </c>
      <c r="B440" s="13" t="s">
        <v>397</v>
      </c>
      <c r="C440" s="14">
        <f t="shared" si="190"/>
        <v>120000</v>
      </c>
      <c r="D440" s="14">
        <f t="shared" si="176"/>
        <v>120000</v>
      </c>
      <c r="E440" s="14"/>
      <c r="F440" s="16">
        <v>120000</v>
      </c>
      <c r="G440" s="14">
        <f t="shared" si="194"/>
        <v>0</v>
      </c>
      <c r="H440" s="14"/>
      <c r="I440" s="14"/>
      <c r="J440" s="14"/>
      <c r="K440" s="14"/>
      <c r="L440" s="14"/>
      <c r="M440" s="14">
        <v>7000</v>
      </c>
      <c r="N440" s="13"/>
    </row>
    <row r="441" s="1" customFormat="1" ht="28" customHeight="1" spans="1:14">
      <c r="A441" s="13" t="s">
        <v>394</v>
      </c>
      <c r="B441" s="13" t="s">
        <v>24</v>
      </c>
      <c r="C441" s="14">
        <f t="shared" si="190"/>
        <v>77500</v>
      </c>
      <c r="D441" s="14">
        <f t="shared" si="176"/>
        <v>77500</v>
      </c>
      <c r="E441" s="14"/>
      <c r="F441" s="14">
        <v>77500</v>
      </c>
      <c r="G441" s="14">
        <f t="shared" si="194"/>
        <v>0</v>
      </c>
      <c r="H441" s="14"/>
      <c r="I441" s="14"/>
      <c r="J441" s="14"/>
      <c r="K441" s="14"/>
      <c r="L441" s="14"/>
      <c r="M441" s="14"/>
      <c r="N441" s="13"/>
    </row>
    <row r="442" s="1" customFormat="1" ht="28" customHeight="1" spans="1:14">
      <c r="A442" s="13" t="s">
        <v>394</v>
      </c>
      <c r="B442" s="13" t="s">
        <v>615</v>
      </c>
      <c r="C442" s="14">
        <f t="shared" si="190"/>
        <v>3251068.89</v>
      </c>
      <c r="D442" s="14">
        <f t="shared" si="176"/>
        <v>3251068.89</v>
      </c>
      <c r="E442" s="15">
        <v>3251068.89</v>
      </c>
      <c r="F442" s="14"/>
      <c r="G442" s="14">
        <f t="shared" si="194"/>
        <v>0</v>
      </c>
      <c r="H442" s="14"/>
      <c r="I442" s="14"/>
      <c r="J442" s="14"/>
      <c r="K442" s="14"/>
      <c r="L442" s="14"/>
      <c r="M442" s="14"/>
      <c r="N442" s="13"/>
    </row>
    <row r="443" s="1" customFormat="1" ht="28" customHeight="1" spans="1:14">
      <c r="A443" s="12"/>
      <c r="B443" s="12" t="s">
        <v>398</v>
      </c>
      <c r="C443" s="10">
        <f t="shared" si="190"/>
        <v>20503880.23</v>
      </c>
      <c r="D443" s="10">
        <f t="shared" si="176"/>
        <v>20203880.23</v>
      </c>
      <c r="E443" s="10">
        <f t="shared" ref="E443:M443" si="195">SUM(E444:E445)</f>
        <v>20203880.23</v>
      </c>
      <c r="F443" s="10">
        <f t="shared" si="195"/>
        <v>0</v>
      </c>
      <c r="G443" s="10">
        <f t="shared" si="195"/>
        <v>300000</v>
      </c>
      <c r="H443" s="10">
        <f t="shared" si="195"/>
        <v>0</v>
      </c>
      <c r="I443" s="10">
        <f t="shared" si="195"/>
        <v>300000</v>
      </c>
      <c r="J443" s="10">
        <f t="shared" si="195"/>
        <v>0</v>
      </c>
      <c r="K443" s="10">
        <f t="shared" si="195"/>
        <v>0</v>
      </c>
      <c r="L443" s="10">
        <f t="shared" si="195"/>
        <v>0</v>
      </c>
      <c r="M443" s="10">
        <f t="shared" si="195"/>
        <v>36000</v>
      </c>
      <c r="N443" s="12"/>
    </row>
    <row r="444" s="1" customFormat="1" ht="28" customHeight="1" spans="1:14">
      <c r="A444" s="13" t="s">
        <v>399</v>
      </c>
      <c r="B444" s="13" t="s">
        <v>358</v>
      </c>
      <c r="C444" s="14">
        <f t="shared" si="190"/>
        <v>300000</v>
      </c>
      <c r="D444" s="14">
        <f t="shared" si="176"/>
        <v>0</v>
      </c>
      <c r="E444" s="14"/>
      <c r="F444" s="14"/>
      <c r="G444" s="14">
        <f t="shared" ref="G444:G447" si="196">SUM(H444:K444)</f>
        <v>300000</v>
      </c>
      <c r="H444" s="14"/>
      <c r="I444" s="14">
        <v>300000</v>
      </c>
      <c r="J444" s="14"/>
      <c r="K444" s="14"/>
      <c r="L444" s="14"/>
      <c r="M444" s="14">
        <v>36000</v>
      </c>
      <c r="N444" s="13"/>
    </row>
    <row r="445" s="1" customFormat="1" ht="28" customHeight="1" spans="1:14">
      <c r="A445" s="13" t="s">
        <v>399</v>
      </c>
      <c r="B445" s="13" t="s">
        <v>615</v>
      </c>
      <c r="C445" s="14">
        <f t="shared" si="190"/>
        <v>20203880.23</v>
      </c>
      <c r="D445" s="14">
        <f t="shared" si="176"/>
        <v>20203880.23</v>
      </c>
      <c r="E445" s="15">
        <v>20203880.23</v>
      </c>
      <c r="F445" s="14"/>
      <c r="G445" s="14">
        <f t="shared" si="196"/>
        <v>0</v>
      </c>
      <c r="H445" s="14"/>
      <c r="I445" s="14"/>
      <c r="J445" s="14"/>
      <c r="K445" s="14"/>
      <c r="L445" s="14"/>
      <c r="M445" s="14"/>
      <c r="N445" s="13"/>
    </row>
    <row r="446" s="1" customFormat="1" ht="28" customHeight="1" spans="1:14">
      <c r="A446" s="12"/>
      <c r="B446" s="12" t="s">
        <v>400</v>
      </c>
      <c r="C446" s="10">
        <f t="shared" si="190"/>
        <v>2690523.06</v>
      </c>
      <c r="D446" s="10">
        <f t="shared" si="176"/>
        <v>2690523.06</v>
      </c>
      <c r="E446" s="10">
        <f t="shared" ref="E446:M446" si="197">SUM(E447)</f>
        <v>2690523.06</v>
      </c>
      <c r="F446" s="10">
        <f t="shared" si="197"/>
        <v>0</v>
      </c>
      <c r="G446" s="10">
        <f t="shared" si="197"/>
        <v>0</v>
      </c>
      <c r="H446" s="10">
        <f t="shared" si="197"/>
        <v>0</v>
      </c>
      <c r="I446" s="10">
        <f t="shared" si="197"/>
        <v>0</v>
      </c>
      <c r="J446" s="10">
        <f t="shared" si="197"/>
        <v>0</v>
      </c>
      <c r="K446" s="10">
        <f t="shared" si="197"/>
        <v>0</v>
      </c>
      <c r="L446" s="10">
        <f t="shared" si="197"/>
        <v>0</v>
      </c>
      <c r="M446" s="10">
        <f t="shared" si="197"/>
        <v>0</v>
      </c>
      <c r="N446" s="12"/>
    </row>
    <row r="447" s="1" customFormat="1" ht="28" customHeight="1" spans="1:14">
      <c r="A447" s="13" t="s">
        <v>401</v>
      </c>
      <c r="B447" s="13" t="s">
        <v>615</v>
      </c>
      <c r="C447" s="14">
        <f t="shared" si="190"/>
        <v>2690523.06</v>
      </c>
      <c r="D447" s="14">
        <f t="shared" si="176"/>
        <v>2690523.06</v>
      </c>
      <c r="E447" s="15">
        <v>2690523.06</v>
      </c>
      <c r="F447" s="14"/>
      <c r="G447" s="14">
        <f t="shared" si="196"/>
        <v>0</v>
      </c>
      <c r="H447" s="14"/>
      <c r="I447" s="14"/>
      <c r="J447" s="14"/>
      <c r="K447" s="14"/>
      <c r="L447" s="14"/>
      <c r="M447" s="14"/>
      <c r="N447" s="13"/>
    </row>
    <row r="448" s="1" customFormat="1" ht="28" customHeight="1" spans="1:14">
      <c r="A448" s="12"/>
      <c r="B448" s="12" t="s">
        <v>402</v>
      </c>
      <c r="C448" s="10">
        <f t="shared" si="190"/>
        <v>723409.34</v>
      </c>
      <c r="D448" s="10">
        <f t="shared" si="176"/>
        <v>723409.34</v>
      </c>
      <c r="E448" s="10">
        <f t="shared" ref="E448:M448" si="198">SUM(E449)</f>
        <v>723409.34</v>
      </c>
      <c r="F448" s="10">
        <f t="shared" si="198"/>
        <v>0</v>
      </c>
      <c r="G448" s="10">
        <f t="shared" si="198"/>
        <v>0</v>
      </c>
      <c r="H448" s="10">
        <f t="shared" si="198"/>
        <v>0</v>
      </c>
      <c r="I448" s="10">
        <f t="shared" si="198"/>
        <v>0</v>
      </c>
      <c r="J448" s="10">
        <f t="shared" si="198"/>
        <v>0</v>
      </c>
      <c r="K448" s="10">
        <f t="shared" si="198"/>
        <v>0</v>
      </c>
      <c r="L448" s="10">
        <f t="shared" si="198"/>
        <v>0</v>
      </c>
      <c r="M448" s="10">
        <f t="shared" si="198"/>
        <v>0</v>
      </c>
      <c r="N448" s="12"/>
    </row>
    <row r="449" s="1" customFormat="1" ht="28" customHeight="1" spans="1:14">
      <c r="A449" s="13" t="s">
        <v>401</v>
      </c>
      <c r="B449" s="13" t="s">
        <v>615</v>
      </c>
      <c r="C449" s="14">
        <f t="shared" si="190"/>
        <v>723409.34</v>
      </c>
      <c r="D449" s="14">
        <f t="shared" si="176"/>
        <v>723409.34</v>
      </c>
      <c r="E449" s="15">
        <v>723409.34</v>
      </c>
      <c r="F449" s="14"/>
      <c r="G449" s="14">
        <f t="shared" ref="G449:G453" si="199">SUM(H449:K449)</f>
        <v>0</v>
      </c>
      <c r="H449" s="14"/>
      <c r="I449" s="14"/>
      <c r="J449" s="14"/>
      <c r="K449" s="14"/>
      <c r="L449" s="14"/>
      <c r="M449" s="14"/>
      <c r="N449" s="13"/>
    </row>
    <row r="450" s="1" customFormat="1" ht="28" customHeight="1" spans="1:14">
      <c r="A450" s="12"/>
      <c r="B450" s="12" t="s">
        <v>403</v>
      </c>
      <c r="C450" s="10">
        <f t="shared" si="190"/>
        <v>1035387.74</v>
      </c>
      <c r="D450" s="10">
        <f t="shared" si="176"/>
        <v>1035387.74</v>
      </c>
      <c r="E450" s="10">
        <f t="shared" ref="E450:M450" si="200">SUM(E451)</f>
        <v>1035387.74</v>
      </c>
      <c r="F450" s="10">
        <f t="shared" si="200"/>
        <v>0</v>
      </c>
      <c r="G450" s="10">
        <f t="shared" si="200"/>
        <v>0</v>
      </c>
      <c r="H450" s="10">
        <f t="shared" si="200"/>
        <v>0</v>
      </c>
      <c r="I450" s="10">
        <f t="shared" si="200"/>
        <v>0</v>
      </c>
      <c r="J450" s="10">
        <f t="shared" si="200"/>
        <v>0</v>
      </c>
      <c r="K450" s="10">
        <f t="shared" si="200"/>
        <v>0</v>
      </c>
      <c r="L450" s="10">
        <f t="shared" si="200"/>
        <v>0</v>
      </c>
      <c r="M450" s="10">
        <f t="shared" si="200"/>
        <v>0</v>
      </c>
      <c r="N450" s="12"/>
    </row>
    <row r="451" s="1" customFormat="1" ht="28" customHeight="1" spans="1:14">
      <c r="A451" s="13" t="s">
        <v>401</v>
      </c>
      <c r="B451" s="13" t="s">
        <v>615</v>
      </c>
      <c r="C451" s="14">
        <f t="shared" si="190"/>
        <v>1035387.74</v>
      </c>
      <c r="D451" s="14">
        <f t="shared" si="176"/>
        <v>1035387.74</v>
      </c>
      <c r="E451" s="15">
        <v>1035387.74</v>
      </c>
      <c r="F451" s="14"/>
      <c r="G451" s="14">
        <f t="shared" si="199"/>
        <v>0</v>
      </c>
      <c r="H451" s="14"/>
      <c r="I451" s="14"/>
      <c r="J451" s="14"/>
      <c r="K451" s="14"/>
      <c r="L451" s="14"/>
      <c r="M451" s="14"/>
      <c r="N451" s="13"/>
    </row>
    <row r="452" s="1" customFormat="1" ht="28" customHeight="1" spans="1:14">
      <c r="A452" s="12"/>
      <c r="B452" s="12" t="s">
        <v>404</v>
      </c>
      <c r="C452" s="10">
        <f t="shared" si="190"/>
        <v>3341860.32</v>
      </c>
      <c r="D452" s="10">
        <f t="shared" si="176"/>
        <v>3341860.32</v>
      </c>
      <c r="E452" s="10">
        <f t="shared" ref="E452:M452" si="201">SUM(E453)</f>
        <v>3341860.32</v>
      </c>
      <c r="F452" s="10">
        <f t="shared" si="201"/>
        <v>0</v>
      </c>
      <c r="G452" s="10">
        <f t="shared" si="201"/>
        <v>0</v>
      </c>
      <c r="H452" s="10">
        <f t="shared" si="201"/>
        <v>0</v>
      </c>
      <c r="I452" s="10">
        <f t="shared" si="201"/>
        <v>0</v>
      </c>
      <c r="J452" s="10">
        <f t="shared" si="201"/>
        <v>0</v>
      </c>
      <c r="K452" s="10">
        <f t="shared" si="201"/>
        <v>0</v>
      </c>
      <c r="L452" s="10">
        <f t="shared" si="201"/>
        <v>0</v>
      </c>
      <c r="M452" s="10">
        <f t="shared" si="201"/>
        <v>0</v>
      </c>
      <c r="N452" s="12"/>
    </row>
    <row r="453" s="1" customFormat="1" ht="28" customHeight="1" spans="1:14">
      <c r="A453" s="13" t="s">
        <v>401</v>
      </c>
      <c r="B453" s="13" t="s">
        <v>615</v>
      </c>
      <c r="C453" s="14">
        <f t="shared" si="190"/>
        <v>3341860.32</v>
      </c>
      <c r="D453" s="14">
        <f t="shared" si="176"/>
        <v>3341860.32</v>
      </c>
      <c r="E453" s="15">
        <v>3341860.32</v>
      </c>
      <c r="F453" s="14"/>
      <c r="G453" s="14">
        <f t="shared" si="199"/>
        <v>0</v>
      </c>
      <c r="H453" s="14"/>
      <c r="I453" s="14"/>
      <c r="J453" s="14"/>
      <c r="K453" s="14"/>
      <c r="L453" s="14"/>
      <c r="M453" s="14"/>
      <c r="N453" s="13"/>
    </row>
    <row r="454" s="1" customFormat="1" ht="28" customHeight="1" spans="1:14">
      <c r="A454" s="12"/>
      <c r="B454" s="12" t="s">
        <v>405</v>
      </c>
      <c r="C454" s="10">
        <f t="shared" si="190"/>
        <v>1290459.71</v>
      </c>
      <c r="D454" s="10">
        <f t="shared" si="176"/>
        <v>1290459.71</v>
      </c>
      <c r="E454" s="10">
        <f t="shared" ref="E454:M454" si="202">SUM(E455)</f>
        <v>1290459.71</v>
      </c>
      <c r="F454" s="10">
        <f t="shared" si="202"/>
        <v>0</v>
      </c>
      <c r="G454" s="10">
        <f t="shared" si="202"/>
        <v>0</v>
      </c>
      <c r="H454" s="10">
        <f t="shared" si="202"/>
        <v>0</v>
      </c>
      <c r="I454" s="10">
        <f t="shared" si="202"/>
        <v>0</v>
      </c>
      <c r="J454" s="10">
        <f t="shared" si="202"/>
        <v>0</v>
      </c>
      <c r="K454" s="10">
        <f t="shared" si="202"/>
        <v>0</v>
      </c>
      <c r="L454" s="10">
        <f t="shared" si="202"/>
        <v>0</v>
      </c>
      <c r="M454" s="10">
        <f t="shared" si="202"/>
        <v>0</v>
      </c>
      <c r="N454" s="12"/>
    </row>
    <row r="455" s="1" customFormat="1" ht="28" customHeight="1" spans="1:14">
      <c r="A455" s="13" t="s">
        <v>401</v>
      </c>
      <c r="B455" s="13" t="s">
        <v>615</v>
      </c>
      <c r="C455" s="14">
        <f t="shared" si="190"/>
        <v>1290459.71</v>
      </c>
      <c r="D455" s="14">
        <f t="shared" si="176"/>
        <v>1290459.71</v>
      </c>
      <c r="E455" s="15">
        <v>1290459.71</v>
      </c>
      <c r="F455" s="14"/>
      <c r="G455" s="14">
        <f t="shared" ref="G455:G459" si="203">SUM(H455:K455)</f>
        <v>0</v>
      </c>
      <c r="H455" s="14"/>
      <c r="I455" s="14"/>
      <c r="J455" s="14"/>
      <c r="K455" s="14"/>
      <c r="L455" s="14"/>
      <c r="M455" s="14"/>
      <c r="N455" s="13"/>
    </row>
    <row r="456" s="1" customFormat="1" ht="28" customHeight="1" spans="1:14">
      <c r="A456" s="12"/>
      <c r="B456" s="12" t="s">
        <v>406</v>
      </c>
      <c r="C456" s="10">
        <f t="shared" si="190"/>
        <v>1987923.91</v>
      </c>
      <c r="D456" s="10">
        <f t="shared" ref="D456:D517" si="204">SUM(E456:F456)</f>
        <v>1987923.91</v>
      </c>
      <c r="E456" s="10">
        <f t="shared" ref="E456:M456" si="205">SUM(E457)</f>
        <v>1987923.91</v>
      </c>
      <c r="F456" s="10">
        <f t="shared" si="205"/>
        <v>0</v>
      </c>
      <c r="G456" s="10">
        <f t="shared" si="205"/>
        <v>0</v>
      </c>
      <c r="H456" s="10">
        <f t="shared" si="205"/>
        <v>0</v>
      </c>
      <c r="I456" s="10">
        <f t="shared" si="205"/>
        <v>0</v>
      </c>
      <c r="J456" s="10">
        <f t="shared" si="205"/>
        <v>0</v>
      </c>
      <c r="K456" s="10">
        <f t="shared" si="205"/>
        <v>0</v>
      </c>
      <c r="L456" s="10">
        <f t="shared" si="205"/>
        <v>0</v>
      </c>
      <c r="M456" s="10">
        <f t="shared" si="205"/>
        <v>0</v>
      </c>
      <c r="N456" s="12"/>
    </row>
    <row r="457" s="1" customFormat="1" ht="28" customHeight="1" spans="1:14">
      <c r="A457" s="13" t="s">
        <v>401</v>
      </c>
      <c r="B457" s="13" t="s">
        <v>615</v>
      </c>
      <c r="C457" s="14">
        <f t="shared" si="190"/>
        <v>1987923.91</v>
      </c>
      <c r="D457" s="14">
        <f t="shared" si="204"/>
        <v>1987923.91</v>
      </c>
      <c r="E457" s="15">
        <v>1987923.91</v>
      </c>
      <c r="F457" s="14"/>
      <c r="G457" s="14">
        <f t="shared" si="203"/>
        <v>0</v>
      </c>
      <c r="H457" s="14"/>
      <c r="I457" s="14"/>
      <c r="J457" s="14"/>
      <c r="K457" s="14"/>
      <c r="L457" s="14"/>
      <c r="M457" s="14"/>
      <c r="N457" s="13"/>
    </row>
    <row r="458" s="1" customFormat="1" ht="28" customHeight="1" spans="1:14">
      <c r="A458" s="12"/>
      <c r="B458" s="12" t="s">
        <v>407</v>
      </c>
      <c r="C458" s="10">
        <f t="shared" si="190"/>
        <v>2272932.9</v>
      </c>
      <c r="D458" s="10">
        <f t="shared" si="204"/>
        <v>2272932.9</v>
      </c>
      <c r="E458" s="10">
        <f t="shared" ref="E458:M458" si="206">SUM(E459)</f>
        <v>2272932.9</v>
      </c>
      <c r="F458" s="10">
        <f t="shared" si="206"/>
        <v>0</v>
      </c>
      <c r="G458" s="10">
        <f t="shared" si="206"/>
        <v>0</v>
      </c>
      <c r="H458" s="10">
        <f t="shared" si="206"/>
        <v>0</v>
      </c>
      <c r="I458" s="10">
        <f t="shared" si="206"/>
        <v>0</v>
      </c>
      <c r="J458" s="10">
        <f t="shared" si="206"/>
        <v>0</v>
      </c>
      <c r="K458" s="10">
        <f t="shared" si="206"/>
        <v>0</v>
      </c>
      <c r="L458" s="10">
        <f t="shared" si="206"/>
        <v>0</v>
      </c>
      <c r="M458" s="10">
        <f t="shared" si="206"/>
        <v>0</v>
      </c>
      <c r="N458" s="12"/>
    </row>
    <row r="459" s="1" customFormat="1" ht="28" customHeight="1" spans="1:14">
      <c r="A459" s="13" t="s">
        <v>401</v>
      </c>
      <c r="B459" s="13" t="s">
        <v>615</v>
      </c>
      <c r="C459" s="14">
        <f t="shared" si="190"/>
        <v>2272932.9</v>
      </c>
      <c r="D459" s="14">
        <f t="shared" si="204"/>
        <v>2272932.9</v>
      </c>
      <c r="E459" s="15">
        <v>2272932.9</v>
      </c>
      <c r="F459" s="14"/>
      <c r="G459" s="14">
        <f t="shared" si="203"/>
        <v>0</v>
      </c>
      <c r="H459" s="14"/>
      <c r="I459" s="14"/>
      <c r="J459" s="14"/>
      <c r="K459" s="14"/>
      <c r="L459" s="14"/>
      <c r="M459" s="14"/>
      <c r="N459" s="13"/>
    </row>
    <row r="460" s="1" customFormat="1" ht="28" customHeight="1" spans="1:14">
      <c r="A460" s="12"/>
      <c r="B460" s="12" t="s">
        <v>408</v>
      </c>
      <c r="C460" s="10">
        <f t="shared" si="190"/>
        <v>1793054.65</v>
      </c>
      <c r="D460" s="10">
        <f t="shared" si="204"/>
        <v>1793054.65</v>
      </c>
      <c r="E460" s="10">
        <f t="shared" ref="E460:M460" si="207">SUM(E461)</f>
        <v>1793054.65</v>
      </c>
      <c r="F460" s="10">
        <f t="shared" si="207"/>
        <v>0</v>
      </c>
      <c r="G460" s="10">
        <f t="shared" si="207"/>
        <v>0</v>
      </c>
      <c r="H460" s="10">
        <f t="shared" si="207"/>
        <v>0</v>
      </c>
      <c r="I460" s="10">
        <f t="shared" si="207"/>
        <v>0</v>
      </c>
      <c r="J460" s="10">
        <f t="shared" si="207"/>
        <v>0</v>
      </c>
      <c r="K460" s="10">
        <f t="shared" si="207"/>
        <v>0</v>
      </c>
      <c r="L460" s="10">
        <f t="shared" si="207"/>
        <v>0</v>
      </c>
      <c r="M460" s="10">
        <f t="shared" si="207"/>
        <v>0</v>
      </c>
      <c r="N460" s="12"/>
    </row>
    <row r="461" s="1" customFormat="1" ht="28" customHeight="1" spans="1:14">
      <c r="A461" s="13" t="s">
        <v>401</v>
      </c>
      <c r="B461" s="13" t="s">
        <v>615</v>
      </c>
      <c r="C461" s="14">
        <f t="shared" si="190"/>
        <v>1793054.65</v>
      </c>
      <c r="D461" s="14">
        <f t="shared" si="204"/>
        <v>1793054.65</v>
      </c>
      <c r="E461" s="15">
        <v>1793054.65</v>
      </c>
      <c r="F461" s="14"/>
      <c r="G461" s="14">
        <f t="shared" ref="G461:G465" si="208">SUM(H461:K461)</f>
        <v>0</v>
      </c>
      <c r="H461" s="14"/>
      <c r="I461" s="14"/>
      <c r="J461" s="14"/>
      <c r="K461" s="14"/>
      <c r="L461" s="14"/>
      <c r="M461" s="14"/>
      <c r="N461" s="13"/>
    </row>
    <row r="462" s="1" customFormat="1" ht="28" customHeight="1" spans="1:14">
      <c r="A462" s="12"/>
      <c r="B462" s="12" t="s">
        <v>409</v>
      </c>
      <c r="C462" s="10">
        <f t="shared" si="190"/>
        <v>598096.93</v>
      </c>
      <c r="D462" s="10">
        <f t="shared" si="204"/>
        <v>598096.93</v>
      </c>
      <c r="E462" s="10">
        <f t="shared" ref="E462:M462" si="209">SUM(E463)</f>
        <v>598096.93</v>
      </c>
      <c r="F462" s="10">
        <f t="shared" si="209"/>
        <v>0</v>
      </c>
      <c r="G462" s="10">
        <f t="shared" si="209"/>
        <v>0</v>
      </c>
      <c r="H462" s="10">
        <f t="shared" si="209"/>
        <v>0</v>
      </c>
      <c r="I462" s="10">
        <f t="shared" si="209"/>
        <v>0</v>
      </c>
      <c r="J462" s="10">
        <f t="shared" si="209"/>
        <v>0</v>
      </c>
      <c r="K462" s="10">
        <f t="shared" si="209"/>
        <v>0</v>
      </c>
      <c r="L462" s="10">
        <f t="shared" si="209"/>
        <v>0</v>
      </c>
      <c r="M462" s="10">
        <f t="shared" si="209"/>
        <v>0</v>
      </c>
      <c r="N462" s="12"/>
    </row>
    <row r="463" s="1" customFormat="1" ht="28" customHeight="1" spans="1:14">
      <c r="A463" s="13" t="s">
        <v>401</v>
      </c>
      <c r="B463" s="13" t="s">
        <v>615</v>
      </c>
      <c r="C463" s="14">
        <f t="shared" si="190"/>
        <v>598096.93</v>
      </c>
      <c r="D463" s="14">
        <f t="shared" si="204"/>
        <v>598096.93</v>
      </c>
      <c r="E463" s="15">
        <v>598096.93</v>
      </c>
      <c r="F463" s="14"/>
      <c r="G463" s="14">
        <f t="shared" si="208"/>
        <v>0</v>
      </c>
      <c r="H463" s="14"/>
      <c r="I463" s="14"/>
      <c r="J463" s="14"/>
      <c r="K463" s="14"/>
      <c r="L463" s="14"/>
      <c r="M463" s="14"/>
      <c r="N463" s="13"/>
    </row>
    <row r="464" s="1" customFormat="1" ht="28" customHeight="1" spans="1:14">
      <c r="A464" s="12"/>
      <c r="B464" s="12" t="s">
        <v>410</v>
      </c>
      <c r="C464" s="10">
        <f t="shared" si="190"/>
        <v>460241.02</v>
      </c>
      <c r="D464" s="10">
        <f t="shared" si="204"/>
        <v>460241.02</v>
      </c>
      <c r="E464" s="10">
        <f t="shared" ref="E464:M464" si="210">SUM(E465)</f>
        <v>460241.02</v>
      </c>
      <c r="F464" s="10">
        <f t="shared" si="210"/>
        <v>0</v>
      </c>
      <c r="G464" s="10">
        <f t="shared" si="210"/>
        <v>0</v>
      </c>
      <c r="H464" s="10">
        <f t="shared" si="210"/>
        <v>0</v>
      </c>
      <c r="I464" s="10">
        <f t="shared" si="210"/>
        <v>0</v>
      </c>
      <c r="J464" s="10">
        <f t="shared" si="210"/>
        <v>0</v>
      </c>
      <c r="K464" s="10">
        <f t="shared" si="210"/>
        <v>0</v>
      </c>
      <c r="L464" s="10">
        <f t="shared" si="210"/>
        <v>0</v>
      </c>
      <c r="M464" s="10">
        <f t="shared" si="210"/>
        <v>0</v>
      </c>
      <c r="N464" s="12"/>
    </row>
    <row r="465" s="1" customFormat="1" ht="28" customHeight="1" spans="1:14">
      <c r="A465" s="13" t="s">
        <v>401</v>
      </c>
      <c r="B465" s="13" t="s">
        <v>615</v>
      </c>
      <c r="C465" s="14">
        <f t="shared" si="190"/>
        <v>460241.02</v>
      </c>
      <c r="D465" s="14">
        <f t="shared" si="204"/>
        <v>460241.02</v>
      </c>
      <c r="E465" s="15">
        <v>460241.02</v>
      </c>
      <c r="F465" s="14"/>
      <c r="G465" s="14">
        <f t="shared" si="208"/>
        <v>0</v>
      </c>
      <c r="H465" s="14"/>
      <c r="I465" s="14"/>
      <c r="J465" s="14"/>
      <c r="K465" s="14"/>
      <c r="L465" s="14"/>
      <c r="M465" s="14"/>
      <c r="N465" s="13"/>
    </row>
    <row r="466" s="1" customFormat="1" ht="28" customHeight="1" spans="1:14">
      <c r="A466" s="12"/>
      <c r="B466" s="12" t="s">
        <v>411</v>
      </c>
      <c r="C466" s="10">
        <f t="shared" si="190"/>
        <v>776813.89</v>
      </c>
      <c r="D466" s="10">
        <f t="shared" si="204"/>
        <v>776813.89</v>
      </c>
      <c r="E466" s="10">
        <f t="shared" ref="E466:M466" si="211">SUM(E467)</f>
        <v>776813.89</v>
      </c>
      <c r="F466" s="10">
        <f t="shared" si="211"/>
        <v>0</v>
      </c>
      <c r="G466" s="10">
        <f t="shared" si="211"/>
        <v>0</v>
      </c>
      <c r="H466" s="10">
        <f t="shared" si="211"/>
        <v>0</v>
      </c>
      <c r="I466" s="10">
        <f t="shared" si="211"/>
        <v>0</v>
      </c>
      <c r="J466" s="10">
        <f t="shared" si="211"/>
        <v>0</v>
      </c>
      <c r="K466" s="10">
        <f t="shared" si="211"/>
        <v>0</v>
      </c>
      <c r="L466" s="10">
        <f t="shared" si="211"/>
        <v>0</v>
      </c>
      <c r="M466" s="10">
        <f t="shared" si="211"/>
        <v>0</v>
      </c>
      <c r="N466" s="12"/>
    </row>
    <row r="467" s="1" customFormat="1" ht="28" customHeight="1" spans="1:14">
      <c r="A467" s="13" t="s">
        <v>401</v>
      </c>
      <c r="B467" s="13" t="s">
        <v>615</v>
      </c>
      <c r="C467" s="14">
        <f t="shared" si="190"/>
        <v>776813.89</v>
      </c>
      <c r="D467" s="14">
        <f t="shared" si="204"/>
        <v>776813.89</v>
      </c>
      <c r="E467" s="15">
        <v>776813.89</v>
      </c>
      <c r="F467" s="14"/>
      <c r="G467" s="14">
        <f t="shared" ref="G467:G472" si="212">SUM(H467:K467)</f>
        <v>0</v>
      </c>
      <c r="H467" s="14"/>
      <c r="I467" s="14"/>
      <c r="J467" s="14"/>
      <c r="K467" s="14"/>
      <c r="L467" s="14"/>
      <c r="M467" s="14"/>
      <c r="N467" s="13"/>
    </row>
    <row r="468" s="1" customFormat="1" ht="28" customHeight="1" spans="1:14">
      <c r="A468" s="12"/>
      <c r="B468" s="12" t="s">
        <v>412</v>
      </c>
      <c r="C468" s="10">
        <f t="shared" si="190"/>
        <v>1019896.91</v>
      </c>
      <c r="D468" s="10">
        <f t="shared" si="204"/>
        <v>1019896.91</v>
      </c>
      <c r="E468" s="10">
        <f t="shared" ref="E468:M468" si="213">SUM(E469)</f>
        <v>1019896.91</v>
      </c>
      <c r="F468" s="10">
        <f t="shared" si="213"/>
        <v>0</v>
      </c>
      <c r="G468" s="10">
        <f t="shared" si="213"/>
        <v>0</v>
      </c>
      <c r="H468" s="10">
        <f t="shared" si="213"/>
        <v>0</v>
      </c>
      <c r="I468" s="10">
        <f t="shared" si="213"/>
        <v>0</v>
      </c>
      <c r="J468" s="10">
        <f t="shared" si="213"/>
        <v>0</v>
      </c>
      <c r="K468" s="10">
        <f t="shared" si="213"/>
        <v>0</v>
      </c>
      <c r="L468" s="10">
        <f t="shared" si="213"/>
        <v>0</v>
      </c>
      <c r="M468" s="10">
        <f t="shared" si="213"/>
        <v>0</v>
      </c>
      <c r="N468" s="12"/>
    </row>
    <row r="469" s="1" customFormat="1" ht="28" customHeight="1" spans="1:14">
      <c r="A469" s="13" t="s">
        <v>401</v>
      </c>
      <c r="B469" s="13" t="s">
        <v>615</v>
      </c>
      <c r="C469" s="14">
        <f t="shared" si="190"/>
        <v>1019896.91</v>
      </c>
      <c r="D469" s="14">
        <f t="shared" si="204"/>
        <v>1019896.91</v>
      </c>
      <c r="E469" s="15">
        <v>1019896.91</v>
      </c>
      <c r="F469" s="14"/>
      <c r="G469" s="14">
        <f t="shared" si="212"/>
        <v>0</v>
      </c>
      <c r="H469" s="14"/>
      <c r="I469" s="14"/>
      <c r="J469" s="14"/>
      <c r="K469" s="14"/>
      <c r="L469" s="14"/>
      <c r="M469" s="14"/>
      <c r="N469" s="13"/>
    </row>
    <row r="470" s="1" customFormat="1" ht="28" customHeight="1" spans="1:14">
      <c r="A470" s="12"/>
      <c r="B470" s="12" t="s">
        <v>413</v>
      </c>
      <c r="C470" s="10">
        <f t="shared" si="190"/>
        <v>7070947.58</v>
      </c>
      <c r="D470" s="10">
        <f t="shared" si="204"/>
        <v>6670947.58</v>
      </c>
      <c r="E470" s="10">
        <f t="shared" ref="E470:K470" si="214">SUM(E471:E472)</f>
        <v>6670947.58</v>
      </c>
      <c r="F470" s="10">
        <f t="shared" si="214"/>
        <v>0</v>
      </c>
      <c r="G470" s="10">
        <f t="shared" si="214"/>
        <v>400000</v>
      </c>
      <c r="H470" s="10">
        <f t="shared" si="214"/>
        <v>0</v>
      </c>
      <c r="I470" s="10">
        <f t="shared" si="214"/>
        <v>400000</v>
      </c>
      <c r="J470" s="10">
        <f t="shared" si="214"/>
        <v>0</v>
      </c>
      <c r="K470" s="10">
        <f t="shared" si="214"/>
        <v>0</v>
      </c>
      <c r="L470" s="10">
        <f>SUM(L471)</f>
        <v>0</v>
      </c>
      <c r="M470" s="10">
        <f>SUM(M471)</f>
        <v>0</v>
      </c>
      <c r="N470" s="12"/>
    </row>
    <row r="471" s="1" customFormat="1" ht="28" customHeight="1" spans="1:14">
      <c r="A471" s="13" t="s">
        <v>414</v>
      </c>
      <c r="B471" s="13" t="s">
        <v>415</v>
      </c>
      <c r="C471" s="14">
        <f t="shared" si="190"/>
        <v>400000</v>
      </c>
      <c r="D471" s="14">
        <f t="shared" si="204"/>
        <v>0</v>
      </c>
      <c r="E471" s="14"/>
      <c r="F471" s="14"/>
      <c r="G471" s="14">
        <f t="shared" si="212"/>
        <v>400000</v>
      </c>
      <c r="H471" s="14"/>
      <c r="I471" s="14">
        <v>400000</v>
      </c>
      <c r="J471" s="14"/>
      <c r="K471" s="14"/>
      <c r="L471" s="14"/>
      <c r="M471" s="14"/>
      <c r="N471" s="13"/>
    </row>
    <row r="472" s="1" customFormat="1" ht="28" customHeight="1" spans="1:14">
      <c r="A472" s="13" t="s">
        <v>414</v>
      </c>
      <c r="B472" s="13" t="s">
        <v>615</v>
      </c>
      <c r="C472" s="14">
        <f t="shared" si="190"/>
        <v>6670947.58</v>
      </c>
      <c r="D472" s="14">
        <f t="shared" si="204"/>
        <v>6670947.58</v>
      </c>
      <c r="E472" s="15">
        <v>6670947.58</v>
      </c>
      <c r="F472" s="14"/>
      <c r="G472" s="14">
        <f t="shared" si="212"/>
        <v>0</v>
      </c>
      <c r="H472" s="14"/>
      <c r="I472" s="14"/>
      <c r="J472" s="14"/>
      <c r="K472" s="14"/>
      <c r="L472" s="14"/>
      <c r="M472" s="14"/>
      <c r="N472" s="13"/>
    </row>
    <row r="473" s="1" customFormat="1" ht="28" customHeight="1" spans="1:14">
      <c r="A473" s="12"/>
      <c r="B473" s="12" t="s">
        <v>416</v>
      </c>
      <c r="C473" s="10">
        <f t="shared" si="190"/>
        <v>6884685.24</v>
      </c>
      <c r="D473" s="10">
        <f t="shared" si="204"/>
        <v>6634685.24</v>
      </c>
      <c r="E473" s="10">
        <f t="shared" ref="E473:M473" si="215">SUM(E474:E479)</f>
        <v>6472185.24</v>
      </c>
      <c r="F473" s="10">
        <f t="shared" si="215"/>
        <v>162500</v>
      </c>
      <c r="G473" s="10">
        <f t="shared" si="215"/>
        <v>250000</v>
      </c>
      <c r="H473" s="10">
        <f t="shared" si="215"/>
        <v>0</v>
      </c>
      <c r="I473" s="10">
        <f t="shared" si="215"/>
        <v>0</v>
      </c>
      <c r="J473" s="10">
        <f t="shared" si="215"/>
        <v>250000</v>
      </c>
      <c r="K473" s="10">
        <f t="shared" si="215"/>
        <v>0</v>
      </c>
      <c r="L473" s="10">
        <f t="shared" si="215"/>
        <v>0</v>
      </c>
      <c r="M473" s="10">
        <f t="shared" si="215"/>
        <v>37640</v>
      </c>
      <c r="N473" s="12"/>
    </row>
    <row r="474" s="1" customFormat="1" ht="28" customHeight="1" spans="1:14">
      <c r="A474" s="13" t="s">
        <v>417</v>
      </c>
      <c r="B474" s="13" t="s">
        <v>24</v>
      </c>
      <c r="C474" s="14">
        <f t="shared" si="190"/>
        <v>142500</v>
      </c>
      <c r="D474" s="14">
        <f t="shared" si="204"/>
        <v>142500</v>
      </c>
      <c r="E474" s="14"/>
      <c r="F474" s="14">
        <v>142500</v>
      </c>
      <c r="G474" s="14">
        <f t="shared" ref="G474:G479" si="216">SUM(H474:K474)</f>
        <v>0</v>
      </c>
      <c r="H474" s="14"/>
      <c r="I474" s="14"/>
      <c r="J474" s="14"/>
      <c r="K474" s="14"/>
      <c r="L474" s="14"/>
      <c r="M474" s="14">
        <v>37640</v>
      </c>
      <c r="N474" s="13"/>
    </row>
    <row r="475" s="1" customFormat="1" ht="28" customHeight="1" spans="1:14">
      <c r="A475" s="13" t="s">
        <v>417</v>
      </c>
      <c r="B475" s="13" t="s">
        <v>615</v>
      </c>
      <c r="C475" s="14">
        <f t="shared" si="190"/>
        <v>6472185.24</v>
      </c>
      <c r="D475" s="14">
        <f t="shared" si="204"/>
        <v>6472185.24</v>
      </c>
      <c r="E475" s="15">
        <v>6472185.24</v>
      </c>
      <c r="F475" s="14"/>
      <c r="G475" s="14">
        <f t="shared" si="216"/>
        <v>0</v>
      </c>
      <c r="H475" s="14"/>
      <c r="I475" s="14"/>
      <c r="J475" s="14"/>
      <c r="K475" s="14"/>
      <c r="L475" s="14"/>
      <c r="M475" s="14"/>
      <c r="N475" s="13"/>
    </row>
    <row r="476" s="1" customFormat="1" ht="28" customHeight="1" spans="1:14">
      <c r="A476" s="13" t="s">
        <v>369</v>
      </c>
      <c r="B476" s="13" t="s">
        <v>418</v>
      </c>
      <c r="C476" s="14">
        <f t="shared" si="190"/>
        <v>100000</v>
      </c>
      <c r="D476" s="14">
        <f t="shared" si="204"/>
        <v>0</v>
      </c>
      <c r="E476" s="14"/>
      <c r="F476" s="14"/>
      <c r="G476" s="14">
        <f t="shared" si="216"/>
        <v>100000</v>
      </c>
      <c r="H476" s="14"/>
      <c r="I476" s="14"/>
      <c r="J476" s="16">
        <v>100000</v>
      </c>
      <c r="K476" s="14"/>
      <c r="L476" s="14"/>
      <c r="M476" s="14"/>
      <c r="N476" s="13"/>
    </row>
    <row r="477" s="1" customFormat="1" ht="28" customHeight="1" spans="1:14">
      <c r="A477" s="13" t="s">
        <v>380</v>
      </c>
      <c r="B477" s="13" t="s">
        <v>419</v>
      </c>
      <c r="C477" s="14">
        <f t="shared" si="190"/>
        <v>100000</v>
      </c>
      <c r="D477" s="14">
        <f t="shared" si="204"/>
        <v>0</v>
      </c>
      <c r="E477" s="14"/>
      <c r="F477" s="14"/>
      <c r="G477" s="14">
        <f t="shared" si="216"/>
        <v>100000</v>
      </c>
      <c r="H477" s="14"/>
      <c r="I477" s="14"/>
      <c r="J477" s="16">
        <v>100000</v>
      </c>
      <c r="K477" s="14"/>
      <c r="L477" s="14"/>
      <c r="M477" s="14"/>
      <c r="N477" s="13"/>
    </row>
    <row r="478" s="1" customFormat="1" ht="28" customHeight="1" spans="1:14">
      <c r="A478" s="13" t="s">
        <v>420</v>
      </c>
      <c r="B478" s="13" t="s">
        <v>421</v>
      </c>
      <c r="C478" s="14">
        <f t="shared" si="190"/>
        <v>50000</v>
      </c>
      <c r="D478" s="14">
        <f t="shared" si="204"/>
        <v>0</v>
      </c>
      <c r="E478" s="14"/>
      <c r="F478" s="14"/>
      <c r="G478" s="14">
        <f t="shared" si="216"/>
        <v>50000</v>
      </c>
      <c r="H478" s="14"/>
      <c r="I478" s="14"/>
      <c r="J478" s="16">
        <v>50000</v>
      </c>
      <c r="K478" s="14"/>
      <c r="L478" s="14"/>
      <c r="M478" s="14"/>
      <c r="N478" s="13"/>
    </row>
    <row r="479" s="1" customFormat="1" ht="28" customHeight="1" spans="1:14">
      <c r="A479" s="13" t="s">
        <v>417</v>
      </c>
      <c r="B479" s="13" t="s">
        <v>422</v>
      </c>
      <c r="C479" s="14">
        <f t="shared" si="190"/>
        <v>20000</v>
      </c>
      <c r="D479" s="14">
        <f t="shared" si="204"/>
        <v>20000</v>
      </c>
      <c r="E479" s="14"/>
      <c r="F479" s="14">
        <v>20000</v>
      </c>
      <c r="G479" s="14">
        <f t="shared" si="216"/>
        <v>0</v>
      </c>
      <c r="H479" s="14"/>
      <c r="I479" s="14"/>
      <c r="J479" s="14"/>
      <c r="K479" s="14"/>
      <c r="L479" s="14"/>
      <c r="M479" s="14"/>
      <c r="N479" s="13"/>
    </row>
    <row r="480" s="1" customFormat="1" ht="28" customHeight="1" spans="1:14">
      <c r="A480" s="12"/>
      <c r="B480" s="12" t="s">
        <v>423</v>
      </c>
      <c r="C480" s="10">
        <f t="shared" si="190"/>
        <v>1031985.26</v>
      </c>
      <c r="D480" s="10">
        <f t="shared" si="204"/>
        <v>1031985.26</v>
      </c>
      <c r="E480" s="10">
        <f t="shared" ref="E480:M480" si="217">SUM(E481)</f>
        <v>1031985.26</v>
      </c>
      <c r="F480" s="10">
        <f t="shared" si="217"/>
        <v>0</v>
      </c>
      <c r="G480" s="10">
        <f t="shared" si="217"/>
        <v>0</v>
      </c>
      <c r="H480" s="10">
        <f t="shared" si="217"/>
        <v>0</v>
      </c>
      <c r="I480" s="10">
        <f t="shared" si="217"/>
        <v>0</v>
      </c>
      <c r="J480" s="10">
        <f t="shared" si="217"/>
        <v>0</v>
      </c>
      <c r="K480" s="10">
        <f t="shared" si="217"/>
        <v>0</v>
      </c>
      <c r="L480" s="10">
        <f t="shared" si="217"/>
        <v>0</v>
      </c>
      <c r="M480" s="10">
        <f t="shared" si="217"/>
        <v>0</v>
      </c>
      <c r="N480" s="12"/>
    </row>
    <row r="481" s="1" customFormat="1" ht="28" customHeight="1" spans="1:14">
      <c r="A481" s="13" t="s">
        <v>399</v>
      </c>
      <c r="B481" s="13" t="s">
        <v>615</v>
      </c>
      <c r="C481" s="14">
        <f t="shared" si="190"/>
        <v>1031985.26</v>
      </c>
      <c r="D481" s="14">
        <f t="shared" si="204"/>
        <v>1031985.26</v>
      </c>
      <c r="E481" s="15">
        <v>1031985.26</v>
      </c>
      <c r="F481" s="14"/>
      <c r="G481" s="14">
        <f t="shared" ref="G481:G485" si="218">SUM(H481:K481)</f>
        <v>0</v>
      </c>
      <c r="H481" s="14"/>
      <c r="I481" s="14"/>
      <c r="J481" s="14"/>
      <c r="K481" s="14"/>
      <c r="L481" s="14"/>
      <c r="M481" s="14"/>
      <c r="N481" s="13"/>
    </row>
    <row r="482" s="1" customFormat="1" ht="28" customHeight="1" spans="1:14">
      <c r="A482" s="12"/>
      <c r="B482" s="12" t="s">
        <v>424</v>
      </c>
      <c r="C482" s="10">
        <f t="shared" si="190"/>
        <v>490517.71</v>
      </c>
      <c r="D482" s="10">
        <f t="shared" si="204"/>
        <v>490517.71</v>
      </c>
      <c r="E482" s="10">
        <f t="shared" ref="E482:K482" si="219">SUM(E483:E485)</f>
        <v>458017.71</v>
      </c>
      <c r="F482" s="10">
        <f t="shared" si="219"/>
        <v>32500</v>
      </c>
      <c r="G482" s="10">
        <f t="shared" si="219"/>
        <v>0</v>
      </c>
      <c r="H482" s="10">
        <f t="shared" ref="H482:M482" si="220">SUM(H483:H485)</f>
        <v>0</v>
      </c>
      <c r="I482" s="10">
        <f t="shared" si="220"/>
        <v>0</v>
      </c>
      <c r="J482" s="10">
        <f t="shared" si="220"/>
        <v>0</v>
      </c>
      <c r="K482" s="10">
        <f t="shared" si="220"/>
        <v>0</v>
      </c>
      <c r="L482" s="10">
        <f t="shared" si="220"/>
        <v>0</v>
      </c>
      <c r="M482" s="10">
        <f t="shared" si="220"/>
        <v>10000</v>
      </c>
      <c r="N482" s="12"/>
    </row>
    <row r="483" s="1" customFormat="1" ht="28" customHeight="1" spans="1:14">
      <c r="A483" s="13" t="s">
        <v>425</v>
      </c>
      <c r="B483" s="13" t="s">
        <v>141</v>
      </c>
      <c r="C483" s="14">
        <f t="shared" si="190"/>
        <v>20000</v>
      </c>
      <c r="D483" s="14">
        <f t="shared" si="204"/>
        <v>20000</v>
      </c>
      <c r="E483" s="14"/>
      <c r="F483" s="14">
        <v>20000</v>
      </c>
      <c r="G483" s="14">
        <f t="shared" si="218"/>
        <v>0</v>
      </c>
      <c r="H483" s="14"/>
      <c r="I483" s="14"/>
      <c r="J483" s="14"/>
      <c r="K483" s="14"/>
      <c r="L483" s="14"/>
      <c r="M483" s="14"/>
      <c r="N483" s="13"/>
    </row>
    <row r="484" s="1" customFormat="1" ht="28" customHeight="1" spans="1:14">
      <c r="A484" s="13" t="s">
        <v>425</v>
      </c>
      <c r="B484" s="13" t="s">
        <v>24</v>
      </c>
      <c r="C484" s="14">
        <f t="shared" si="190"/>
        <v>12500</v>
      </c>
      <c r="D484" s="14">
        <f t="shared" si="204"/>
        <v>12500</v>
      </c>
      <c r="E484" s="14"/>
      <c r="F484" s="14">
        <v>12500</v>
      </c>
      <c r="G484" s="14">
        <f t="shared" si="218"/>
        <v>0</v>
      </c>
      <c r="H484" s="14"/>
      <c r="I484" s="14"/>
      <c r="J484" s="14"/>
      <c r="K484" s="14"/>
      <c r="L484" s="14"/>
      <c r="M484" s="14">
        <v>10000</v>
      </c>
      <c r="N484" s="13"/>
    </row>
    <row r="485" s="1" customFormat="1" ht="28" customHeight="1" spans="1:14">
      <c r="A485" s="13" t="s">
        <v>425</v>
      </c>
      <c r="B485" s="13" t="s">
        <v>615</v>
      </c>
      <c r="C485" s="14">
        <f t="shared" si="190"/>
        <v>458017.71</v>
      </c>
      <c r="D485" s="14">
        <f t="shared" si="204"/>
        <v>458017.71</v>
      </c>
      <c r="E485" s="15">
        <v>458017.71</v>
      </c>
      <c r="F485" s="14"/>
      <c r="G485" s="14">
        <f t="shared" si="218"/>
        <v>0</v>
      </c>
      <c r="H485" s="14"/>
      <c r="I485" s="14"/>
      <c r="J485" s="14"/>
      <c r="K485" s="14"/>
      <c r="L485" s="14"/>
      <c r="M485" s="14"/>
      <c r="N485" s="13"/>
    </row>
    <row r="486" s="1" customFormat="1" ht="28" customHeight="1" spans="1:14">
      <c r="A486" s="12"/>
      <c r="B486" s="12" t="s">
        <v>426</v>
      </c>
      <c r="C486" s="10">
        <f t="shared" si="190"/>
        <v>10140479.4</v>
      </c>
      <c r="D486" s="10">
        <f t="shared" si="204"/>
        <v>3834053.4</v>
      </c>
      <c r="E486" s="10">
        <f t="shared" ref="E486:M486" si="221">SUM(E487:E498)</f>
        <v>2571553.4</v>
      </c>
      <c r="F486" s="10">
        <f t="shared" si="221"/>
        <v>1262500</v>
      </c>
      <c r="G486" s="10">
        <f t="shared" si="221"/>
        <v>6306426</v>
      </c>
      <c r="H486" s="10">
        <f t="shared" si="221"/>
        <v>0</v>
      </c>
      <c r="I486" s="10">
        <f t="shared" si="221"/>
        <v>1300000</v>
      </c>
      <c r="J486" s="10">
        <f t="shared" si="221"/>
        <v>5006426</v>
      </c>
      <c r="K486" s="10">
        <f t="shared" si="221"/>
        <v>0</v>
      </c>
      <c r="L486" s="10">
        <f t="shared" si="221"/>
        <v>0</v>
      </c>
      <c r="M486" s="10">
        <f t="shared" si="221"/>
        <v>70000</v>
      </c>
      <c r="N486" s="12"/>
    </row>
    <row r="487" s="1" customFormat="1" ht="28" customHeight="1" spans="1:14">
      <c r="A487" s="13" t="s">
        <v>427</v>
      </c>
      <c r="B487" s="13" t="s">
        <v>428</v>
      </c>
      <c r="C487" s="14">
        <f t="shared" si="190"/>
        <v>150000</v>
      </c>
      <c r="D487" s="14">
        <f t="shared" si="204"/>
        <v>0</v>
      </c>
      <c r="E487" s="14"/>
      <c r="F487" s="14"/>
      <c r="G487" s="14">
        <f t="shared" ref="G487:G499" si="222">SUM(H487:K487)</f>
        <v>150000</v>
      </c>
      <c r="H487" s="14"/>
      <c r="I487" s="16">
        <v>150000</v>
      </c>
      <c r="J487" s="14"/>
      <c r="K487" s="14"/>
      <c r="L487" s="14"/>
      <c r="M487" s="14"/>
      <c r="N487" s="13"/>
    </row>
    <row r="488" s="1" customFormat="1" ht="28" customHeight="1" spans="1:14">
      <c r="A488" s="13" t="s">
        <v>429</v>
      </c>
      <c r="B488" s="13" t="s">
        <v>430</v>
      </c>
      <c r="C488" s="14">
        <f t="shared" si="190"/>
        <v>400000</v>
      </c>
      <c r="D488" s="14">
        <f t="shared" si="204"/>
        <v>400000</v>
      </c>
      <c r="E488" s="14"/>
      <c r="F488" s="16">
        <v>400000</v>
      </c>
      <c r="G488" s="14">
        <f t="shared" si="222"/>
        <v>0</v>
      </c>
      <c r="H488" s="14"/>
      <c r="I488" s="14"/>
      <c r="J488" s="14"/>
      <c r="K488" s="14"/>
      <c r="L488" s="14"/>
      <c r="M488" s="14">
        <v>30000</v>
      </c>
      <c r="N488" s="13"/>
    </row>
    <row r="489" s="1" customFormat="1" ht="28" customHeight="1" spans="1:14">
      <c r="A489" s="13" t="s">
        <v>431</v>
      </c>
      <c r="B489" s="13" t="s">
        <v>432</v>
      </c>
      <c r="C489" s="14">
        <f t="shared" si="190"/>
        <v>50000</v>
      </c>
      <c r="D489" s="14">
        <f t="shared" si="204"/>
        <v>0</v>
      </c>
      <c r="E489" s="14"/>
      <c r="F489" s="14"/>
      <c r="G489" s="14">
        <f t="shared" si="222"/>
        <v>50000</v>
      </c>
      <c r="H489" s="14"/>
      <c r="I489" s="16">
        <v>50000</v>
      </c>
      <c r="J489" s="14"/>
      <c r="K489" s="14"/>
      <c r="L489" s="14"/>
      <c r="M489" s="14"/>
      <c r="N489" s="13"/>
    </row>
    <row r="490" s="1" customFormat="1" ht="28" customHeight="1" spans="1:14">
      <c r="A490" s="13" t="s">
        <v>433</v>
      </c>
      <c r="B490" s="13" t="s">
        <v>434</v>
      </c>
      <c r="C490" s="14">
        <f t="shared" si="190"/>
        <v>50000</v>
      </c>
      <c r="D490" s="14">
        <f t="shared" si="204"/>
        <v>50000</v>
      </c>
      <c r="E490" s="14"/>
      <c r="F490" s="16">
        <v>50000</v>
      </c>
      <c r="G490" s="14">
        <f t="shared" si="222"/>
        <v>0</v>
      </c>
      <c r="H490" s="14"/>
      <c r="I490" s="14"/>
      <c r="J490" s="14"/>
      <c r="K490" s="14"/>
      <c r="L490" s="14"/>
      <c r="M490" s="14">
        <v>10000</v>
      </c>
      <c r="N490" s="13"/>
    </row>
    <row r="491" s="1" customFormat="1" ht="28" customHeight="1" spans="1:14">
      <c r="A491" s="13" t="s">
        <v>435</v>
      </c>
      <c r="B491" s="13" t="s">
        <v>436</v>
      </c>
      <c r="C491" s="14">
        <f t="shared" si="190"/>
        <v>1100000</v>
      </c>
      <c r="D491" s="14">
        <f t="shared" si="204"/>
        <v>0</v>
      </c>
      <c r="E491" s="14"/>
      <c r="F491" s="14"/>
      <c r="G491" s="14">
        <f t="shared" si="222"/>
        <v>1100000</v>
      </c>
      <c r="H491" s="14"/>
      <c r="I491" s="16">
        <v>1100000</v>
      </c>
      <c r="J491" s="14"/>
      <c r="K491" s="14"/>
      <c r="L491" s="14"/>
      <c r="M491" s="14">
        <v>30000</v>
      </c>
      <c r="N491" s="13"/>
    </row>
    <row r="492" s="1" customFormat="1" ht="28" customHeight="1" spans="1:14">
      <c r="A492" s="13" t="s">
        <v>433</v>
      </c>
      <c r="B492" s="13" t="s">
        <v>437</v>
      </c>
      <c r="C492" s="14">
        <f t="shared" si="190"/>
        <v>750000</v>
      </c>
      <c r="D492" s="14">
        <f t="shared" si="204"/>
        <v>750000</v>
      </c>
      <c r="E492" s="14"/>
      <c r="F492" s="16">
        <v>750000</v>
      </c>
      <c r="G492" s="14">
        <f t="shared" si="222"/>
        <v>0</v>
      </c>
      <c r="H492" s="14"/>
      <c r="I492" s="14"/>
      <c r="J492" s="14"/>
      <c r="K492" s="14"/>
      <c r="L492" s="14"/>
      <c r="M492" s="14"/>
      <c r="N492" s="13"/>
    </row>
    <row r="493" s="1" customFormat="1" ht="28" customHeight="1" spans="1:14">
      <c r="A493" s="13" t="s">
        <v>438</v>
      </c>
      <c r="B493" s="13" t="s">
        <v>439</v>
      </c>
      <c r="C493" s="14">
        <f t="shared" si="190"/>
        <v>650000</v>
      </c>
      <c r="D493" s="14">
        <f t="shared" si="204"/>
        <v>0</v>
      </c>
      <c r="E493" s="14"/>
      <c r="F493" s="16"/>
      <c r="G493" s="14">
        <f t="shared" si="222"/>
        <v>650000</v>
      </c>
      <c r="H493" s="14"/>
      <c r="I493" s="14"/>
      <c r="J493" s="16">
        <f>2853000-2203000</f>
        <v>650000</v>
      </c>
      <c r="K493" s="14"/>
      <c r="L493" s="14"/>
      <c r="M493" s="14"/>
      <c r="N493" s="13"/>
    </row>
    <row r="494" s="1" customFormat="1" ht="28" customHeight="1" spans="1:14">
      <c r="A494" s="13" t="s">
        <v>440</v>
      </c>
      <c r="B494" s="13" t="s">
        <v>441</v>
      </c>
      <c r="C494" s="14">
        <f t="shared" si="190"/>
        <v>156912</v>
      </c>
      <c r="D494" s="14">
        <f t="shared" si="204"/>
        <v>0</v>
      </c>
      <c r="E494" s="14"/>
      <c r="F494" s="16"/>
      <c r="G494" s="14">
        <f t="shared" si="222"/>
        <v>156912</v>
      </c>
      <c r="H494" s="14"/>
      <c r="I494" s="14"/>
      <c r="J494" s="14">
        <v>156912</v>
      </c>
      <c r="K494" s="14"/>
      <c r="L494" s="14"/>
      <c r="M494" s="14"/>
      <c r="N494" s="13"/>
    </row>
    <row r="495" s="1" customFormat="1" ht="28" customHeight="1" spans="1:14">
      <c r="A495" s="13" t="s">
        <v>427</v>
      </c>
      <c r="B495" s="13" t="s">
        <v>442</v>
      </c>
      <c r="C495" s="14">
        <f t="shared" ref="C495:C517" si="223">SUM(D495,G495)</f>
        <v>3240000</v>
      </c>
      <c r="D495" s="14">
        <f t="shared" si="204"/>
        <v>0</v>
      </c>
      <c r="E495" s="14"/>
      <c r="F495" s="16"/>
      <c r="G495" s="14">
        <f t="shared" si="222"/>
        <v>3240000</v>
      </c>
      <c r="H495" s="14"/>
      <c r="I495" s="14"/>
      <c r="J495" s="16">
        <v>3240000</v>
      </c>
      <c r="K495" s="14"/>
      <c r="L495" s="14"/>
      <c r="M495" s="14"/>
      <c r="N495" s="13"/>
    </row>
    <row r="496" s="1" customFormat="1" ht="28" customHeight="1" spans="1:14">
      <c r="A496" s="13" t="s">
        <v>433</v>
      </c>
      <c r="B496" s="13" t="s">
        <v>443</v>
      </c>
      <c r="C496" s="14">
        <f t="shared" si="223"/>
        <v>959514</v>
      </c>
      <c r="D496" s="14">
        <f t="shared" si="204"/>
        <v>0</v>
      </c>
      <c r="E496" s="14"/>
      <c r="F496" s="16"/>
      <c r="G496" s="14">
        <f t="shared" si="222"/>
        <v>959514</v>
      </c>
      <c r="H496" s="14"/>
      <c r="I496" s="14"/>
      <c r="J496" s="16">
        <v>959514</v>
      </c>
      <c r="K496" s="14"/>
      <c r="L496" s="14"/>
      <c r="M496" s="14"/>
      <c r="N496" s="13"/>
    </row>
    <row r="497" s="1" customFormat="1" ht="28" customHeight="1" spans="1:14">
      <c r="A497" s="13" t="s">
        <v>445</v>
      </c>
      <c r="B497" s="13" t="s">
        <v>24</v>
      </c>
      <c r="C497" s="14">
        <f t="shared" si="223"/>
        <v>62500</v>
      </c>
      <c r="D497" s="14">
        <f t="shared" si="204"/>
        <v>62500</v>
      </c>
      <c r="E497" s="14"/>
      <c r="F497" s="14">
        <v>62500</v>
      </c>
      <c r="G497" s="14">
        <f t="shared" si="222"/>
        <v>0</v>
      </c>
      <c r="H497" s="14"/>
      <c r="I497" s="14"/>
      <c r="J497" s="14"/>
      <c r="K497" s="14"/>
      <c r="L497" s="14"/>
      <c r="M497" s="14"/>
      <c r="N497" s="13"/>
    </row>
    <row r="498" s="1" customFormat="1" ht="28" customHeight="1" spans="1:14">
      <c r="A498" s="13" t="s">
        <v>445</v>
      </c>
      <c r="B498" s="13" t="s">
        <v>615</v>
      </c>
      <c r="C498" s="14">
        <f t="shared" si="223"/>
        <v>2571553.4</v>
      </c>
      <c r="D498" s="14">
        <f t="shared" si="204"/>
        <v>2571553.4</v>
      </c>
      <c r="E498" s="15">
        <v>2571553.4</v>
      </c>
      <c r="F498" s="14"/>
      <c r="G498" s="14">
        <f t="shared" si="222"/>
        <v>0</v>
      </c>
      <c r="H498" s="14"/>
      <c r="I498" s="14"/>
      <c r="J498" s="14"/>
      <c r="K498" s="14"/>
      <c r="L498" s="14"/>
      <c r="M498" s="14"/>
      <c r="N498" s="13"/>
    </row>
    <row r="499" s="1" customFormat="1" ht="28" customHeight="1" spans="1:14">
      <c r="A499" s="12"/>
      <c r="B499" s="12" t="s">
        <v>446</v>
      </c>
      <c r="C499" s="10">
        <f t="shared" si="223"/>
        <v>24438240.09</v>
      </c>
      <c r="D499" s="10">
        <f t="shared" si="204"/>
        <v>3715182.09</v>
      </c>
      <c r="E499" s="10">
        <f t="shared" ref="E499:M499" si="224">SUM(E500:E505)</f>
        <v>3477682.09</v>
      </c>
      <c r="F499" s="10">
        <f t="shared" si="224"/>
        <v>237500</v>
      </c>
      <c r="G499" s="10">
        <f t="shared" si="224"/>
        <v>20723058</v>
      </c>
      <c r="H499" s="10">
        <f t="shared" si="224"/>
        <v>620000</v>
      </c>
      <c r="I499" s="10">
        <f t="shared" si="224"/>
        <v>0</v>
      </c>
      <c r="J499" s="10">
        <f t="shared" si="224"/>
        <v>20103058</v>
      </c>
      <c r="K499" s="10">
        <f t="shared" si="224"/>
        <v>0</v>
      </c>
      <c r="L499" s="10">
        <f t="shared" si="224"/>
        <v>0</v>
      </c>
      <c r="M499" s="10">
        <f t="shared" si="224"/>
        <v>100000</v>
      </c>
      <c r="N499" s="12"/>
    </row>
    <row r="500" s="1" customFormat="1" ht="28" customHeight="1" spans="1:14">
      <c r="A500" s="13" t="s">
        <v>447</v>
      </c>
      <c r="B500" s="13" t="s">
        <v>448</v>
      </c>
      <c r="C500" s="14">
        <f t="shared" si="223"/>
        <v>150000</v>
      </c>
      <c r="D500" s="14">
        <f t="shared" si="204"/>
        <v>150000</v>
      </c>
      <c r="E500" s="14"/>
      <c r="F500" s="16">
        <v>150000</v>
      </c>
      <c r="G500" s="14">
        <f t="shared" ref="G500:G505" si="225">SUM(H500:K500)</f>
        <v>0</v>
      </c>
      <c r="H500" s="14"/>
      <c r="I500" s="14"/>
      <c r="J500" s="14"/>
      <c r="K500" s="14"/>
      <c r="L500" s="14"/>
      <c r="M500" s="14">
        <v>100000</v>
      </c>
      <c r="N500" s="13"/>
    </row>
    <row r="501" s="1" customFormat="1" ht="28" customHeight="1" spans="1:14">
      <c r="A501" s="13" t="s">
        <v>449</v>
      </c>
      <c r="B501" s="13" t="s">
        <v>450</v>
      </c>
      <c r="C501" s="14">
        <f t="shared" si="223"/>
        <v>620000</v>
      </c>
      <c r="D501" s="14">
        <f t="shared" si="204"/>
        <v>0</v>
      </c>
      <c r="E501" s="14"/>
      <c r="F501" s="14"/>
      <c r="G501" s="14">
        <f t="shared" si="225"/>
        <v>620000</v>
      </c>
      <c r="H501" s="14">
        <v>620000</v>
      </c>
      <c r="I501" s="36"/>
      <c r="J501" s="14"/>
      <c r="K501" s="14"/>
      <c r="L501" s="14"/>
      <c r="M501" s="14"/>
      <c r="N501" s="13"/>
    </row>
    <row r="502" s="1" customFormat="1" ht="28" customHeight="1" spans="1:14">
      <c r="A502" s="13" t="s">
        <v>451</v>
      </c>
      <c r="B502" s="13" t="s">
        <v>452</v>
      </c>
      <c r="C502" s="14">
        <f t="shared" si="223"/>
        <v>15488768</v>
      </c>
      <c r="D502" s="14">
        <f t="shared" si="204"/>
        <v>0</v>
      </c>
      <c r="E502" s="14"/>
      <c r="F502" s="14"/>
      <c r="G502" s="14">
        <f t="shared" si="225"/>
        <v>15488768</v>
      </c>
      <c r="H502" s="14"/>
      <c r="I502" s="36"/>
      <c r="J502" s="16">
        <v>15488768</v>
      </c>
      <c r="K502" s="14"/>
      <c r="L502" s="14"/>
      <c r="M502" s="14"/>
      <c r="N502" s="13"/>
    </row>
    <row r="503" s="1" customFormat="1" ht="28" customHeight="1" spans="1:14">
      <c r="A503" s="13" t="s">
        <v>453</v>
      </c>
      <c r="B503" s="13" t="s">
        <v>615</v>
      </c>
      <c r="C503" s="14">
        <f t="shared" si="223"/>
        <v>3477682.09</v>
      </c>
      <c r="D503" s="14">
        <f t="shared" si="204"/>
        <v>3477682.09</v>
      </c>
      <c r="E503" s="15">
        <v>3477682.09</v>
      </c>
      <c r="F503" s="14"/>
      <c r="G503" s="14">
        <f t="shared" si="225"/>
        <v>0</v>
      </c>
      <c r="H503" s="14"/>
      <c r="I503" s="14"/>
      <c r="J503" s="14"/>
      <c r="K503" s="14"/>
      <c r="L503" s="14"/>
      <c r="M503" s="14"/>
      <c r="N503" s="13"/>
    </row>
    <row r="504" s="1" customFormat="1" ht="28" customHeight="1" spans="1:14">
      <c r="A504" s="13" t="s">
        <v>655</v>
      </c>
      <c r="B504" s="13" t="s">
        <v>505</v>
      </c>
      <c r="C504" s="14">
        <f t="shared" si="223"/>
        <v>4614290</v>
      </c>
      <c r="D504" s="14">
        <f t="shared" si="204"/>
        <v>0</v>
      </c>
      <c r="E504" s="14"/>
      <c r="F504" s="14"/>
      <c r="G504" s="14">
        <f t="shared" si="225"/>
        <v>4614290</v>
      </c>
      <c r="H504" s="14"/>
      <c r="I504" s="14"/>
      <c r="J504" s="14">
        <v>4614290</v>
      </c>
      <c r="K504" s="14"/>
      <c r="L504" s="14"/>
      <c r="M504" s="14"/>
      <c r="N504" s="13"/>
    </row>
    <row r="505" s="1" customFormat="1" ht="28" customHeight="1" spans="1:14">
      <c r="A505" s="13" t="s">
        <v>453</v>
      </c>
      <c r="B505" s="13" t="s">
        <v>24</v>
      </c>
      <c r="C505" s="14">
        <f t="shared" si="223"/>
        <v>87500</v>
      </c>
      <c r="D505" s="14">
        <f t="shared" si="204"/>
        <v>87500</v>
      </c>
      <c r="E505" s="14"/>
      <c r="F505" s="14">
        <v>87500</v>
      </c>
      <c r="G505" s="14">
        <f t="shared" si="225"/>
        <v>0</v>
      </c>
      <c r="H505" s="14"/>
      <c r="I505" s="14"/>
      <c r="J505" s="14"/>
      <c r="K505" s="14"/>
      <c r="L505" s="14"/>
      <c r="M505" s="14"/>
      <c r="N505" s="13"/>
    </row>
    <row r="506" s="1" customFormat="1" ht="28" customHeight="1" spans="1:14">
      <c r="A506" s="12"/>
      <c r="B506" s="12" t="s">
        <v>454</v>
      </c>
      <c r="C506" s="10">
        <f t="shared" si="223"/>
        <v>18467699.96</v>
      </c>
      <c r="D506" s="10">
        <f t="shared" si="204"/>
        <v>2988859.96</v>
      </c>
      <c r="E506" s="10">
        <f t="shared" ref="E506:M506" si="226">SUM(E507:E520)</f>
        <v>2608859.96</v>
      </c>
      <c r="F506" s="10">
        <f t="shared" si="226"/>
        <v>380000</v>
      </c>
      <c r="G506" s="10">
        <f t="shared" si="226"/>
        <v>15478840</v>
      </c>
      <c r="H506" s="10">
        <f t="shared" si="226"/>
        <v>0</v>
      </c>
      <c r="I506" s="10">
        <f t="shared" si="226"/>
        <v>100000</v>
      </c>
      <c r="J506" s="10">
        <f t="shared" si="226"/>
        <v>15378840</v>
      </c>
      <c r="K506" s="10">
        <f t="shared" si="226"/>
        <v>0</v>
      </c>
      <c r="L506" s="10">
        <f t="shared" si="226"/>
        <v>0</v>
      </c>
      <c r="M506" s="10">
        <f t="shared" si="226"/>
        <v>36000</v>
      </c>
      <c r="N506" s="12"/>
    </row>
    <row r="507" s="1" customFormat="1" ht="28" customHeight="1" spans="1:14">
      <c r="A507" s="13" t="s">
        <v>455</v>
      </c>
      <c r="B507" s="13" t="s">
        <v>456</v>
      </c>
      <c r="C507" s="14">
        <f t="shared" si="223"/>
        <v>100000</v>
      </c>
      <c r="D507" s="14">
        <f t="shared" si="204"/>
        <v>0</v>
      </c>
      <c r="E507" s="14"/>
      <c r="F507" s="14"/>
      <c r="G507" s="14">
        <f>SUM(H507:K507)</f>
        <v>100000</v>
      </c>
      <c r="H507" s="14"/>
      <c r="I507" s="14">
        <v>100000</v>
      </c>
      <c r="J507" s="14"/>
      <c r="K507" s="14"/>
      <c r="L507" s="14"/>
      <c r="M507" s="14"/>
      <c r="N507" s="13"/>
    </row>
    <row r="508" s="1" customFormat="1" ht="28" customHeight="1" spans="1:14">
      <c r="A508" s="13" t="s">
        <v>457</v>
      </c>
      <c r="B508" s="13" t="s">
        <v>458</v>
      </c>
      <c r="C508" s="14">
        <f t="shared" si="223"/>
        <v>320000</v>
      </c>
      <c r="D508" s="14">
        <f t="shared" si="204"/>
        <v>320000</v>
      </c>
      <c r="E508" s="14"/>
      <c r="F508" s="16">
        <v>320000</v>
      </c>
      <c r="G508" s="14">
        <f>SUM(H508:K508)</f>
        <v>0</v>
      </c>
      <c r="H508" s="14"/>
      <c r="I508" s="14"/>
      <c r="J508" s="14"/>
      <c r="K508" s="14"/>
      <c r="L508" s="14"/>
      <c r="M508" s="14">
        <v>36000</v>
      </c>
      <c r="N508" s="13"/>
    </row>
    <row r="509" s="1" customFormat="1" ht="28" customHeight="1" spans="1:14">
      <c r="A509" s="13" t="s">
        <v>461</v>
      </c>
      <c r="B509" s="13" t="s">
        <v>462</v>
      </c>
      <c r="C509" s="14">
        <f t="shared" si="223"/>
        <v>38640</v>
      </c>
      <c r="D509" s="14">
        <f t="shared" si="204"/>
        <v>0</v>
      </c>
      <c r="E509" s="14"/>
      <c r="F509" s="16"/>
      <c r="G509" s="14">
        <f t="shared" ref="G509:G521" si="227">SUM(H509:K509)</f>
        <v>38640</v>
      </c>
      <c r="H509" s="14"/>
      <c r="I509" s="14"/>
      <c r="J509" s="14">
        <v>38640</v>
      </c>
      <c r="K509" s="14"/>
      <c r="L509" s="14"/>
      <c r="M509" s="14"/>
      <c r="N509" s="13"/>
    </row>
    <row r="510" s="1" customFormat="1" ht="28" customHeight="1" spans="1:14">
      <c r="A510" s="13" t="s">
        <v>656</v>
      </c>
      <c r="B510" s="13" t="s">
        <v>657</v>
      </c>
      <c r="C510" s="14">
        <f t="shared" si="223"/>
        <v>8281880</v>
      </c>
      <c r="D510" s="14">
        <f t="shared" si="204"/>
        <v>0</v>
      </c>
      <c r="E510" s="14"/>
      <c r="F510" s="16"/>
      <c r="G510" s="14">
        <f t="shared" si="227"/>
        <v>8281880</v>
      </c>
      <c r="H510" s="14"/>
      <c r="I510" s="14"/>
      <c r="J510" s="16">
        <v>8281880</v>
      </c>
      <c r="K510" s="14"/>
      <c r="L510" s="14"/>
      <c r="M510" s="14"/>
      <c r="N510" s="13"/>
    </row>
    <row r="511" s="1" customFormat="1" ht="28" customHeight="1" spans="1:14">
      <c r="A511" s="13" t="s">
        <v>465</v>
      </c>
      <c r="B511" s="13" t="s">
        <v>466</v>
      </c>
      <c r="C511" s="14">
        <f t="shared" si="223"/>
        <v>3000000</v>
      </c>
      <c r="D511" s="14">
        <f t="shared" si="204"/>
        <v>0</v>
      </c>
      <c r="E511" s="14"/>
      <c r="F511" s="16"/>
      <c r="G511" s="14">
        <f t="shared" si="227"/>
        <v>3000000</v>
      </c>
      <c r="H511" s="14"/>
      <c r="I511" s="14"/>
      <c r="J511" s="16">
        <v>3000000</v>
      </c>
      <c r="K511" s="14"/>
      <c r="L511" s="14"/>
      <c r="M511" s="14"/>
      <c r="N511" s="13"/>
    </row>
    <row r="512" s="1" customFormat="1" ht="28" customHeight="1" spans="1:14">
      <c r="A512" s="13" t="s">
        <v>459</v>
      </c>
      <c r="B512" s="13" t="s">
        <v>467</v>
      </c>
      <c r="C512" s="14">
        <f t="shared" si="223"/>
        <v>781440</v>
      </c>
      <c r="D512" s="14">
        <f t="shared" si="204"/>
        <v>0</v>
      </c>
      <c r="E512" s="14"/>
      <c r="F512" s="16"/>
      <c r="G512" s="14">
        <f t="shared" si="227"/>
        <v>781440</v>
      </c>
      <c r="H512" s="14"/>
      <c r="I512" s="14"/>
      <c r="J512" s="14">
        <v>781440</v>
      </c>
      <c r="K512" s="14"/>
      <c r="L512" s="14"/>
      <c r="M512" s="14"/>
      <c r="N512" s="13"/>
    </row>
    <row r="513" s="1" customFormat="1" ht="28" customHeight="1" spans="1:14">
      <c r="A513" s="13" t="s">
        <v>459</v>
      </c>
      <c r="B513" s="13" t="s">
        <v>468</v>
      </c>
      <c r="C513" s="14">
        <f t="shared" si="223"/>
        <v>2441280</v>
      </c>
      <c r="D513" s="14">
        <f t="shared" si="204"/>
        <v>0</v>
      </c>
      <c r="E513" s="14"/>
      <c r="F513" s="16"/>
      <c r="G513" s="14">
        <f t="shared" si="227"/>
        <v>2441280</v>
      </c>
      <c r="H513" s="14"/>
      <c r="I513" s="14"/>
      <c r="J513" s="16">
        <v>2441280</v>
      </c>
      <c r="K513" s="14"/>
      <c r="L513" s="14"/>
      <c r="M513" s="14"/>
      <c r="N513" s="13"/>
    </row>
    <row r="514" s="1" customFormat="1" ht="28" customHeight="1" spans="1:14">
      <c r="A514" s="13" t="s">
        <v>465</v>
      </c>
      <c r="B514" s="13" t="s">
        <v>469</v>
      </c>
      <c r="C514" s="14">
        <f t="shared" si="223"/>
        <v>200000</v>
      </c>
      <c r="D514" s="14">
        <f t="shared" si="204"/>
        <v>0</v>
      </c>
      <c r="E514" s="14"/>
      <c r="F514" s="16"/>
      <c r="G514" s="14">
        <f t="shared" si="227"/>
        <v>200000</v>
      </c>
      <c r="H514" s="14"/>
      <c r="I514" s="14"/>
      <c r="J514" s="16">
        <v>200000</v>
      </c>
      <c r="K514" s="14"/>
      <c r="L514" s="14"/>
      <c r="M514" s="14"/>
      <c r="N514" s="13"/>
    </row>
    <row r="515" s="1" customFormat="1" ht="28" customHeight="1" spans="1:14">
      <c r="A515" s="13" t="s">
        <v>658</v>
      </c>
      <c r="B515" s="13" t="s">
        <v>659</v>
      </c>
      <c r="C515" s="14">
        <f t="shared" si="223"/>
        <v>360000</v>
      </c>
      <c r="D515" s="14">
        <f t="shared" si="204"/>
        <v>0</v>
      </c>
      <c r="E515" s="14"/>
      <c r="F515" s="16"/>
      <c r="G515" s="14">
        <f t="shared" si="227"/>
        <v>360000</v>
      </c>
      <c r="H515" s="14"/>
      <c r="I515" s="14"/>
      <c r="J515" s="16">
        <v>360000</v>
      </c>
      <c r="K515" s="14"/>
      <c r="L515" s="14"/>
      <c r="M515" s="14"/>
      <c r="N515" s="13"/>
    </row>
    <row r="516" s="1" customFormat="1" ht="28" customHeight="1" spans="1:14">
      <c r="A516" s="13" t="s">
        <v>660</v>
      </c>
      <c r="B516" s="25" t="s">
        <v>661</v>
      </c>
      <c r="C516" s="14">
        <f t="shared" si="223"/>
        <v>50000</v>
      </c>
      <c r="D516" s="14">
        <f t="shared" si="204"/>
        <v>0</v>
      </c>
      <c r="E516" s="14"/>
      <c r="F516" s="16"/>
      <c r="G516" s="14">
        <f t="shared" si="227"/>
        <v>50000</v>
      </c>
      <c r="H516" s="14"/>
      <c r="I516" s="14"/>
      <c r="J516" s="16">
        <v>50000</v>
      </c>
      <c r="K516" s="14"/>
      <c r="L516" s="14"/>
      <c r="M516" s="14"/>
      <c r="N516" s="13"/>
    </row>
    <row r="517" s="1" customFormat="1" ht="28" customHeight="1" spans="1:14">
      <c r="A517" s="13" t="s">
        <v>662</v>
      </c>
      <c r="B517" s="25" t="s">
        <v>663</v>
      </c>
      <c r="C517" s="14">
        <f t="shared" si="223"/>
        <v>69600</v>
      </c>
      <c r="D517" s="14">
        <f t="shared" si="204"/>
        <v>0</v>
      </c>
      <c r="E517" s="14"/>
      <c r="F517" s="16"/>
      <c r="G517" s="14">
        <f t="shared" si="227"/>
        <v>69600</v>
      </c>
      <c r="H517" s="14"/>
      <c r="I517" s="14"/>
      <c r="J517" s="16">
        <v>69600</v>
      </c>
      <c r="K517" s="14"/>
      <c r="L517" s="14"/>
      <c r="M517" s="14"/>
      <c r="N517" s="13"/>
    </row>
    <row r="518" s="1" customFormat="1" ht="28" customHeight="1" spans="1:14">
      <c r="A518" s="13" t="s">
        <v>474</v>
      </c>
      <c r="B518" s="13" t="s">
        <v>475</v>
      </c>
      <c r="C518" s="14">
        <f t="shared" ref="C518:C554" si="228">SUM(D518,G518)</f>
        <v>156000</v>
      </c>
      <c r="D518" s="14">
        <f t="shared" ref="D518:D552" si="229">SUM(E518:F518)</f>
        <v>0</v>
      </c>
      <c r="E518" s="14"/>
      <c r="F518" s="16"/>
      <c r="G518" s="14">
        <f t="shared" si="227"/>
        <v>156000</v>
      </c>
      <c r="H518" s="14"/>
      <c r="I518" s="14"/>
      <c r="J518" s="16">
        <v>156000</v>
      </c>
      <c r="K518" s="14"/>
      <c r="L518" s="14"/>
      <c r="M518" s="14"/>
      <c r="N518" s="13"/>
    </row>
    <row r="519" s="1" customFormat="1" ht="28" customHeight="1" spans="1:14">
      <c r="A519" s="13" t="s">
        <v>457</v>
      </c>
      <c r="B519" s="13" t="s">
        <v>615</v>
      </c>
      <c r="C519" s="14">
        <f t="shared" si="228"/>
        <v>2608859.96</v>
      </c>
      <c r="D519" s="14">
        <f t="shared" si="229"/>
        <v>2608859.96</v>
      </c>
      <c r="E519" s="15">
        <v>2608859.96</v>
      </c>
      <c r="F519" s="14"/>
      <c r="G519" s="14">
        <f t="shared" si="227"/>
        <v>0</v>
      </c>
      <c r="H519" s="14"/>
      <c r="I519" s="14"/>
      <c r="J519" s="14"/>
      <c r="K519" s="14"/>
      <c r="L519" s="14"/>
      <c r="M519" s="14"/>
      <c r="N519" s="13"/>
    </row>
    <row r="520" s="1" customFormat="1" ht="28" customHeight="1" spans="1:14">
      <c r="A520" s="13" t="s">
        <v>457</v>
      </c>
      <c r="B520" s="13" t="s">
        <v>24</v>
      </c>
      <c r="C520" s="14">
        <f t="shared" si="228"/>
        <v>60000</v>
      </c>
      <c r="D520" s="14">
        <f t="shared" si="229"/>
        <v>60000</v>
      </c>
      <c r="E520" s="14"/>
      <c r="F520" s="14">
        <v>60000</v>
      </c>
      <c r="G520" s="14">
        <f t="shared" si="227"/>
        <v>0</v>
      </c>
      <c r="H520" s="14"/>
      <c r="I520" s="14"/>
      <c r="J520" s="14"/>
      <c r="K520" s="14"/>
      <c r="L520" s="14"/>
      <c r="M520" s="14"/>
      <c r="N520" s="13"/>
    </row>
    <row r="521" s="1" customFormat="1" ht="28" customHeight="1" spans="1:14">
      <c r="A521" s="12"/>
      <c r="B521" s="12" t="s">
        <v>476</v>
      </c>
      <c r="C521" s="10">
        <f t="shared" si="228"/>
        <v>1591366.21</v>
      </c>
      <c r="D521" s="10">
        <f t="shared" si="229"/>
        <v>1591366.21</v>
      </c>
      <c r="E521" s="10">
        <f>SUM(E522:E524)</f>
        <v>1398866.21</v>
      </c>
      <c r="F521" s="10">
        <f>SUM(F522:F524)</f>
        <v>192500</v>
      </c>
      <c r="G521" s="10">
        <f>SUM(G522:G524)</f>
        <v>0</v>
      </c>
      <c r="H521" s="10">
        <f t="shared" ref="H521:M521" si="230">SUM(H522:H524)</f>
        <v>0</v>
      </c>
      <c r="I521" s="10">
        <f t="shared" si="230"/>
        <v>0</v>
      </c>
      <c r="J521" s="10">
        <f t="shared" si="230"/>
        <v>0</v>
      </c>
      <c r="K521" s="10">
        <f t="shared" si="230"/>
        <v>0</v>
      </c>
      <c r="L521" s="10">
        <f t="shared" si="230"/>
        <v>3000</v>
      </c>
      <c r="M521" s="10">
        <f t="shared" si="230"/>
        <v>30700</v>
      </c>
      <c r="N521" s="12"/>
    </row>
    <row r="522" s="1" customFormat="1" ht="28" customHeight="1" spans="1:14">
      <c r="A522" s="13" t="s">
        <v>477</v>
      </c>
      <c r="B522" s="13" t="s">
        <v>24</v>
      </c>
      <c r="C522" s="14">
        <f t="shared" si="228"/>
        <v>32500</v>
      </c>
      <c r="D522" s="14">
        <f t="shared" si="229"/>
        <v>32500</v>
      </c>
      <c r="E522" s="14"/>
      <c r="F522" s="14">
        <v>32500</v>
      </c>
      <c r="G522" s="14">
        <f t="shared" ref="G522:G524" si="231">SUM(H522:K522)</f>
        <v>0</v>
      </c>
      <c r="H522" s="14"/>
      <c r="I522" s="14"/>
      <c r="J522" s="14"/>
      <c r="K522" s="14"/>
      <c r="L522" s="14">
        <v>3000</v>
      </c>
      <c r="M522" s="14">
        <v>3000</v>
      </c>
      <c r="N522" s="13"/>
    </row>
    <row r="523" s="1" customFormat="1" ht="28" customHeight="1" spans="1:14">
      <c r="A523" s="13" t="s">
        <v>477</v>
      </c>
      <c r="B523" s="13" t="s">
        <v>615</v>
      </c>
      <c r="C523" s="14">
        <f t="shared" si="228"/>
        <v>1398866.21</v>
      </c>
      <c r="D523" s="14">
        <f t="shared" si="229"/>
        <v>1398866.21</v>
      </c>
      <c r="E523" s="15">
        <v>1398866.21</v>
      </c>
      <c r="F523" s="14"/>
      <c r="G523" s="14">
        <f t="shared" si="231"/>
        <v>0</v>
      </c>
      <c r="H523" s="14"/>
      <c r="I523" s="14"/>
      <c r="J523" s="14"/>
      <c r="K523" s="14"/>
      <c r="L523" s="14"/>
      <c r="M523" s="14"/>
      <c r="N523" s="13"/>
    </row>
    <row r="524" s="1" customFormat="1" ht="28" customHeight="1" spans="1:14">
      <c r="A524" s="13" t="s">
        <v>478</v>
      </c>
      <c r="B524" s="13" t="s">
        <v>479</v>
      </c>
      <c r="C524" s="14">
        <f t="shared" si="228"/>
        <v>160000</v>
      </c>
      <c r="D524" s="14">
        <f t="shared" si="229"/>
        <v>160000</v>
      </c>
      <c r="E524" s="14"/>
      <c r="F524" s="16">
        <v>160000</v>
      </c>
      <c r="G524" s="14">
        <f t="shared" si="231"/>
        <v>0</v>
      </c>
      <c r="H524" s="14"/>
      <c r="I524" s="14"/>
      <c r="J524" s="14"/>
      <c r="K524" s="14"/>
      <c r="L524" s="14"/>
      <c r="M524" s="14">
        <v>27700</v>
      </c>
      <c r="N524" s="13"/>
    </row>
    <row r="525" s="1" customFormat="1" ht="28" customHeight="1" spans="1:14">
      <c r="A525" s="12"/>
      <c r="B525" s="12" t="s">
        <v>480</v>
      </c>
      <c r="C525" s="10">
        <f t="shared" si="228"/>
        <v>6177429.73</v>
      </c>
      <c r="D525" s="10">
        <f t="shared" si="229"/>
        <v>6177429.73</v>
      </c>
      <c r="E525" s="10">
        <f t="shared" ref="E525:M525" si="232">SUM(E526:E534)</f>
        <v>5923929.73</v>
      </c>
      <c r="F525" s="10">
        <f t="shared" si="232"/>
        <v>253500</v>
      </c>
      <c r="G525" s="10">
        <f t="shared" si="232"/>
        <v>0</v>
      </c>
      <c r="H525" s="10">
        <f t="shared" si="232"/>
        <v>0</v>
      </c>
      <c r="I525" s="10">
        <f t="shared" si="232"/>
        <v>0</v>
      </c>
      <c r="J525" s="10">
        <f t="shared" si="232"/>
        <v>0</v>
      </c>
      <c r="K525" s="10">
        <f t="shared" si="232"/>
        <v>0</v>
      </c>
      <c r="L525" s="10">
        <f t="shared" si="232"/>
        <v>9000</v>
      </c>
      <c r="M525" s="10">
        <f t="shared" si="232"/>
        <v>0</v>
      </c>
      <c r="N525" s="12"/>
    </row>
    <row r="526" s="1" customFormat="1" ht="28" customHeight="1" spans="1:14">
      <c r="A526" s="13" t="s">
        <v>23</v>
      </c>
      <c r="B526" s="13" t="s">
        <v>481</v>
      </c>
      <c r="C526" s="14">
        <f t="shared" si="228"/>
        <v>65000</v>
      </c>
      <c r="D526" s="14">
        <f t="shared" si="229"/>
        <v>65000</v>
      </c>
      <c r="E526" s="14"/>
      <c r="F526" s="14">
        <v>65000</v>
      </c>
      <c r="G526" s="14">
        <f t="shared" ref="G526:G534" si="233">SUM(H526:K526)</f>
        <v>0</v>
      </c>
      <c r="H526" s="14"/>
      <c r="I526" s="14"/>
      <c r="J526" s="14"/>
      <c r="K526" s="14"/>
      <c r="L526" s="14"/>
      <c r="M526" s="14"/>
      <c r="N526" s="13"/>
    </row>
    <row r="527" s="1" customFormat="1" ht="28" customHeight="1" spans="1:14">
      <c r="A527" s="13" t="s">
        <v>23</v>
      </c>
      <c r="B527" s="13" t="s">
        <v>482</v>
      </c>
      <c r="C527" s="14">
        <f t="shared" si="228"/>
        <v>10000</v>
      </c>
      <c r="D527" s="14">
        <f t="shared" si="229"/>
        <v>10000</v>
      </c>
      <c r="E527" s="14"/>
      <c r="F527" s="14">
        <v>10000</v>
      </c>
      <c r="G527" s="14">
        <f t="shared" si="233"/>
        <v>0</v>
      </c>
      <c r="H527" s="14"/>
      <c r="I527" s="14"/>
      <c r="J527" s="14"/>
      <c r="K527" s="14"/>
      <c r="L527" s="14"/>
      <c r="M527" s="14"/>
      <c r="N527" s="13"/>
    </row>
    <row r="528" s="1" customFormat="1" ht="28" customHeight="1" spans="1:14">
      <c r="A528" s="13" t="s">
        <v>23</v>
      </c>
      <c r="B528" s="13" t="s">
        <v>483</v>
      </c>
      <c r="C528" s="14">
        <f t="shared" si="228"/>
        <v>10000</v>
      </c>
      <c r="D528" s="14">
        <f t="shared" si="229"/>
        <v>10000</v>
      </c>
      <c r="E528" s="14"/>
      <c r="F528" s="14">
        <v>10000</v>
      </c>
      <c r="G528" s="14">
        <f t="shared" si="233"/>
        <v>0</v>
      </c>
      <c r="H528" s="14"/>
      <c r="I528" s="14"/>
      <c r="J528" s="14"/>
      <c r="K528" s="14"/>
      <c r="L528" s="14"/>
      <c r="M528" s="14"/>
      <c r="N528" s="13"/>
    </row>
    <row r="529" s="1" customFormat="1" ht="28" customHeight="1" spans="1:14">
      <c r="A529" s="13" t="s">
        <v>23</v>
      </c>
      <c r="B529" s="13" t="s">
        <v>484</v>
      </c>
      <c r="C529" s="14">
        <f t="shared" si="228"/>
        <v>50000</v>
      </c>
      <c r="D529" s="14">
        <f t="shared" si="229"/>
        <v>50000</v>
      </c>
      <c r="E529" s="14"/>
      <c r="F529" s="14">
        <v>50000</v>
      </c>
      <c r="G529" s="14">
        <f t="shared" si="233"/>
        <v>0</v>
      </c>
      <c r="H529" s="14"/>
      <c r="I529" s="14"/>
      <c r="J529" s="14"/>
      <c r="K529" s="14"/>
      <c r="L529" s="14"/>
      <c r="M529" s="14"/>
      <c r="N529" s="13"/>
    </row>
    <row r="530" s="1" customFormat="1" ht="28" customHeight="1" spans="1:14">
      <c r="A530" s="13" t="s">
        <v>23</v>
      </c>
      <c r="B530" s="13" t="s">
        <v>485</v>
      </c>
      <c r="C530" s="14">
        <f t="shared" si="228"/>
        <v>56000</v>
      </c>
      <c r="D530" s="14">
        <f t="shared" si="229"/>
        <v>56000</v>
      </c>
      <c r="E530" s="14"/>
      <c r="F530" s="14">
        <v>56000</v>
      </c>
      <c r="G530" s="14">
        <f t="shared" si="233"/>
        <v>0</v>
      </c>
      <c r="H530" s="14"/>
      <c r="I530" s="14"/>
      <c r="J530" s="14"/>
      <c r="K530" s="14"/>
      <c r="L530" s="14"/>
      <c r="M530" s="14"/>
      <c r="N530" s="13"/>
    </row>
    <row r="531" s="1" customFormat="1" ht="28" customHeight="1" spans="1:14">
      <c r="A531" s="13" t="s">
        <v>23</v>
      </c>
      <c r="B531" s="13" t="s">
        <v>486</v>
      </c>
      <c r="C531" s="14">
        <f t="shared" si="228"/>
        <v>30000</v>
      </c>
      <c r="D531" s="14">
        <f t="shared" si="229"/>
        <v>30000</v>
      </c>
      <c r="E531" s="14"/>
      <c r="F531" s="14">
        <v>30000</v>
      </c>
      <c r="G531" s="14">
        <f t="shared" si="233"/>
        <v>0</v>
      </c>
      <c r="H531" s="14"/>
      <c r="I531" s="14"/>
      <c r="J531" s="14"/>
      <c r="K531" s="14"/>
      <c r="L531" s="14"/>
      <c r="M531" s="14"/>
      <c r="N531" s="13"/>
    </row>
    <row r="532" s="3" customFormat="1" ht="28" customHeight="1" spans="1:15">
      <c r="A532" s="13" t="s">
        <v>487</v>
      </c>
      <c r="B532" s="13" t="s">
        <v>488</v>
      </c>
      <c r="C532" s="14">
        <f t="shared" si="228"/>
        <v>4499102.5</v>
      </c>
      <c r="D532" s="14">
        <f t="shared" si="229"/>
        <v>4499102.5</v>
      </c>
      <c r="E532" s="14">
        <v>4499102.5</v>
      </c>
      <c r="F532" s="14"/>
      <c r="G532" s="14">
        <f t="shared" si="233"/>
        <v>0</v>
      </c>
      <c r="H532" s="14"/>
      <c r="I532" s="14"/>
      <c r="J532" s="14"/>
      <c r="K532" s="14"/>
      <c r="L532" s="14"/>
      <c r="M532" s="14"/>
      <c r="N532" s="13"/>
      <c r="O532" s="1"/>
    </row>
    <row r="533" s="1" customFormat="1" ht="28" customHeight="1" spans="1:14">
      <c r="A533" s="13" t="s">
        <v>23</v>
      </c>
      <c r="B533" s="13" t="s">
        <v>24</v>
      </c>
      <c r="C533" s="14">
        <f t="shared" si="228"/>
        <v>32500</v>
      </c>
      <c r="D533" s="14">
        <f t="shared" si="229"/>
        <v>32500</v>
      </c>
      <c r="E533" s="14"/>
      <c r="F533" s="14">
        <v>32500</v>
      </c>
      <c r="G533" s="14">
        <f t="shared" si="233"/>
        <v>0</v>
      </c>
      <c r="H533" s="14"/>
      <c r="I533" s="14"/>
      <c r="J533" s="14"/>
      <c r="K533" s="14"/>
      <c r="L533" s="14">
        <v>9000</v>
      </c>
      <c r="M533" s="14"/>
      <c r="N533" s="13"/>
    </row>
    <row r="534" s="1" customFormat="1" ht="28" customHeight="1" spans="1:14">
      <c r="A534" s="13" t="s">
        <v>23</v>
      </c>
      <c r="B534" s="13" t="s">
        <v>615</v>
      </c>
      <c r="C534" s="14">
        <f t="shared" si="228"/>
        <v>1424827.23</v>
      </c>
      <c r="D534" s="14">
        <f t="shared" si="229"/>
        <v>1424827.23</v>
      </c>
      <c r="E534" s="15">
        <f>5923929.73-4499102.5</f>
        <v>1424827.23</v>
      </c>
      <c r="F534" s="14"/>
      <c r="G534" s="14">
        <f t="shared" si="233"/>
        <v>0</v>
      </c>
      <c r="H534" s="14"/>
      <c r="I534" s="14"/>
      <c r="J534" s="14"/>
      <c r="K534" s="14"/>
      <c r="L534" s="14"/>
      <c r="M534" s="14"/>
      <c r="N534" s="13"/>
    </row>
    <row r="535" s="1" customFormat="1" ht="28" customHeight="1" spans="1:14">
      <c r="A535" s="12"/>
      <c r="B535" s="12" t="s">
        <v>489</v>
      </c>
      <c r="C535" s="10">
        <f t="shared" si="228"/>
        <v>5929237.28</v>
      </c>
      <c r="D535" s="10">
        <f t="shared" si="229"/>
        <v>5929237.28</v>
      </c>
      <c r="E535" s="10">
        <f t="shared" ref="E535:M535" si="234">SUM(E536:E538)</f>
        <v>4959237.28</v>
      </c>
      <c r="F535" s="10">
        <f t="shared" si="234"/>
        <v>970000</v>
      </c>
      <c r="G535" s="10">
        <f t="shared" si="234"/>
        <v>0</v>
      </c>
      <c r="H535" s="10">
        <f t="shared" si="234"/>
        <v>0</v>
      </c>
      <c r="I535" s="10">
        <f t="shared" si="234"/>
        <v>0</v>
      </c>
      <c r="J535" s="10">
        <f t="shared" si="234"/>
        <v>0</v>
      </c>
      <c r="K535" s="10">
        <f t="shared" si="234"/>
        <v>0</v>
      </c>
      <c r="L535" s="10">
        <f t="shared" si="234"/>
        <v>3000</v>
      </c>
      <c r="M535" s="10">
        <f t="shared" si="234"/>
        <v>150632.14</v>
      </c>
      <c r="N535" s="12"/>
    </row>
    <row r="536" s="1" customFormat="1" ht="28" customHeight="1" spans="1:14">
      <c r="A536" s="13" t="s">
        <v>477</v>
      </c>
      <c r="B536" s="13" t="s">
        <v>490</v>
      </c>
      <c r="C536" s="14">
        <f t="shared" si="228"/>
        <v>850000</v>
      </c>
      <c r="D536" s="14">
        <f t="shared" si="229"/>
        <v>850000</v>
      </c>
      <c r="E536" s="14"/>
      <c r="F536" s="16">
        <v>850000</v>
      </c>
      <c r="G536" s="14">
        <f t="shared" ref="G536:G538" si="235">SUM(H536:K536)</f>
        <v>0</v>
      </c>
      <c r="H536" s="14"/>
      <c r="I536" s="14"/>
      <c r="J536" s="14"/>
      <c r="K536" s="14"/>
      <c r="L536" s="14"/>
      <c r="M536" s="14">
        <v>150632.14</v>
      </c>
      <c r="N536" s="13"/>
    </row>
    <row r="537" s="1" customFormat="1" ht="28" customHeight="1" spans="1:14">
      <c r="A537" s="13" t="s">
        <v>477</v>
      </c>
      <c r="B537" s="13" t="s">
        <v>24</v>
      </c>
      <c r="C537" s="14">
        <f t="shared" si="228"/>
        <v>120000</v>
      </c>
      <c r="D537" s="14">
        <f t="shared" si="229"/>
        <v>120000</v>
      </c>
      <c r="E537" s="14"/>
      <c r="F537" s="14">
        <v>120000</v>
      </c>
      <c r="G537" s="14">
        <f t="shared" si="235"/>
        <v>0</v>
      </c>
      <c r="H537" s="14"/>
      <c r="I537" s="14"/>
      <c r="J537" s="14"/>
      <c r="K537" s="14"/>
      <c r="L537" s="14">
        <v>3000</v>
      </c>
      <c r="M537" s="14"/>
      <c r="N537" s="13"/>
    </row>
    <row r="538" s="1" customFormat="1" ht="28" customHeight="1" spans="1:14">
      <c r="A538" s="13" t="s">
        <v>477</v>
      </c>
      <c r="B538" s="13" t="s">
        <v>615</v>
      </c>
      <c r="C538" s="14">
        <f t="shared" si="228"/>
        <v>4959237.28</v>
      </c>
      <c r="D538" s="14">
        <f t="shared" si="229"/>
        <v>4959237.28</v>
      </c>
      <c r="E538" s="15">
        <v>4959237.28</v>
      </c>
      <c r="F538" s="14"/>
      <c r="G538" s="14">
        <f t="shared" si="235"/>
        <v>0</v>
      </c>
      <c r="H538" s="14"/>
      <c r="I538" s="14"/>
      <c r="J538" s="14"/>
      <c r="K538" s="14"/>
      <c r="L538" s="14"/>
      <c r="M538" s="14"/>
      <c r="N538" s="13"/>
    </row>
    <row r="539" s="1" customFormat="1" ht="28" customHeight="1" spans="1:14">
      <c r="A539" s="13"/>
      <c r="B539" s="33" t="s">
        <v>664</v>
      </c>
      <c r="C539" s="10">
        <f t="shared" si="228"/>
        <v>30000</v>
      </c>
      <c r="D539" s="10">
        <f t="shared" si="229"/>
        <v>30000</v>
      </c>
      <c r="E539" s="10">
        <f t="shared" ref="E539:K539" si="236">SUM(E540:E542)</f>
        <v>0</v>
      </c>
      <c r="F539" s="10">
        <f t="shared" si="236"/>
        <v>30000</v>
      </c>
      <c r="G539" s="10">
        <f t="shared" si="236"/>
        <v>0</v>
      </c>
      <c r="H539" s="10">
        <f t="shared" ref="H539:M539" si="237">SUM(H540:H542)</f>
        <v>0</v>
      </c>
      <c r="I539" s="10">
        <f t="shared" si="237"/>
        <v>0</v>
      </c>
      <c r="J539" s="10">
        <f t="shared" si="237"/>
        <v>0</v>
      </c>
      <c r="K539" s="10">
        <f t="shared" si="237"/>
        <v>0</v>
      </c>
      <c r="L539" s="10">
        <f t="shared" si="237"/>
        <v>0</v>
      </c>
      <c r="M539" s="10">
        <f t="shared" si="237"/>
        <v>10000</v>
      </c>
      <c r="N539" s="13"/>
    </row>
    <row r="540" s="1" customFormat="1" ht="28" customHeight="1" spans="1:14">
      <c r="A540" s="13" t="s">
        <v>665</v>
      </c>
      <c r="B540" s="17" t="s">
        <v>277</v>
      </c>
      <c r="C540" s="14">
        <f t="shared" si="228"/>
        <v>0</v>
      </c>
      <c r="D540" s="14">
        <f t="shared" si="229"/>
        <v>0</v>
      </c>
      <c r="E540" s="14"/>
      <c r="F540" s="14"/>
      <c r="G540" s="14">
        <f>SUM(H540:K540)</f>
        <v>0</v>
      </c>
      <c r="H540" s="14"/>
      <c r="I540" s="14"/>
      <c r="J540" s="14"/>
      <c r="K540" s="14"/>
      <c r="L540" s="14"/>
      <c r="M540" s="14"/>
      <c r="N540" s="13"/>
    </row>
    <row r="541" s="1" customFormat="1" ht="28" customHeight="1" spans="1:14">
      <c r="A541" s="13" t="s">
        <v>665</v>
      </c>
      <c r="B541" s="13" t="s">
        <v>615</v>
      </c>
      <c r="C541" s="14">
        <f t="shared" si="228"/>
        <v>0</v>
      </c>
      <c r="D541" s="14">
        <f t="shared" si="229"/>
        <v>0</v>
      </c>
      <c r="E541" s="14"/>
      <c r="F541" s="14"/>
      <c r="G541" s="14">
        <f>SUM(H541:K541)</f>
        <v>0</v>
      </c>
      <c r="H541" s="14"/>
      <c r="I541" s="14"/>
      <c r="J541" s="14"/>
      <c r="K541" s="14"/>
      <c r="L541" s="14"/>
      <c r="M541" s="14"/>
      <c r="N541" s="13"/>
    </row>
    <row r="542" s="1" customFormat="1" ht="28" customHeight="1" spans="1:14">
      <c r="A542" s="13" t="s">
        <v>665</v>
      </c>
      <c r="B542" s="17" t="s">
        <v>102</v>
      </c>
      <c r="C542" s="14">
        <f t="shared" si="228"/>
        <v>30000</v>
      </c>
      <c r="D542" s="14">
        <f t="shared" si="229"/>
        <v>30000</v>
      </c>
      <c r="E542" s="14"/>
      <c r="F542" s="16">
        <v>30000</v>
      </c>
      <c r="G542" s="14">
        <f>SUM(H542:K542)</f>
        <v>0</v>
      </c>
      <c r="H542" s="14"/>
      <c r="I542" s="14"/>
      <c r="J542" s="14"/>
      <c r="K542" s="14"/>
      <c r="L542" s="14"/>
      <c r="M542" s="14">
        <v>10000</v>
      </c>
      <c r="N542" s="13"/>
    </row>
    <row r="543" s="1" customFormat="1" ht="28" customHeight="1" spans="1:14">
      <c r="A543" s="12"/>
      <c r="B543" s="12" t="s">
        <v>493</v>
      </c>
      <c r="C543" s="10">
        <f t="shared" si="228"/>
        <v>221896720.65</v>
      </c>
      <c r="D543" s="10">
        <f t="shared" si="229"/>
        <v>176752873.65</v>
      </c>
      <c r="E543" s="10">
        <f t="shared" ref="E543:M543" si="238">SUM(E544:E552)</f>
        <v>176575373.65</v>
      </c>
      <c r="F543" s="10">
        <f t="shared" si="238"/>
        <v>177500</v>
      </c>
      <c r="G543" s="10">
        <f t="shared" si="238"/>
        <v>45143847</v>
      </c>
      <c r="H543" s="10">
        <f t="shared" si="238"/>
        <v>0</v>
      </c>
      <c r="I543" s="10">
        <f t="shared" si="238"/>
        <v>78372</v>
      </c>
      <c r="J543" s="10">
        <f t="shared" si="238"/>
        <v>45065475</v>
      </c>
      <c r="K543" s="10">
        <f t="shared" si="238"/>
        <v>0</v>
      </c>
      <c r="L543" s="10">
        <f t="shared" si="238"/>
        <v>0</v>
      </c>
      <c r="M543" s="10">
        <f t="shared" si="238"/>
        <v>0</v>
      </c>
      <c r="N543" s="12"/>
    </row>
    <row r="544" s="1" customFormat="1" ht="28" customHeight="1" spans="1:14">
      <c r="A544" s="13" t="s">
        <v>499</v>
      </c>
      <c r="B544" s="13" t="s">
        <v>666</v>
      </c>
      <c r="C544" s="14">
        <f t="shared" si="228"/>
        <v>50000</v>
      </c>
      <c r="D544" s="14">
        <f t="shared" si="229"/>
        <v>50000</v>
      </c>
      <c r="E544" s="14"/>
      <c r="F544" s="16">
        <v>50000</v>
      </c>
      <c r="G544" s="14">
        <f t="shared" ref="G544:G553" si="239">SUM(H544:K544)</f>
        <v>0</v>
      </c>
      <c r="H544" s="14"/>
      <c r="I544" s="14"/>
      <c r="J544" s="14"/>
      <c r="K544" s="14"/>
      <c r="L544" s="14"/>
      <c r="M544" s="14"/>
      <c r="N544" s="13"/>
    </row>
    <row r="545" s="1" customFormat="1" ht="28" customHeight="1" spans="1:14">
      <c r="A545" s="13" t="s">
        <v>495</v>
      </c>
      <c r="B545" s="13" t="s">
        <v>496</v>
      </c>
      <c r="C545" s="14">
        <f t="shared" si="228"/>
        <v>171390000</v>
      </c>
      <c r="D545" s="14">
        <f t="shared" si="229"/>
        <v>171390000</v>
      </c>
      <c r="E545" s="14">
        <v>171390000</v>
      </c>
      <c r="F545" s="14"/>
      <c r="G545" s="14">
        <f t="shared" si="239"/>
        <v>0</v>
      </c>
      <c r="H545" s="14"/>
      <c r="I545" s="14"/>
      <c r="J545" s="14"/>
      <c r="K545" s="14"/>
      <c r="L545" s="14"/>
      <c r="M545" s="14"/>
      <c r="N545" s="13"/>
    </row>
    <row r="546" s="1" customFormat="1" ht="28" customHeight="1" spans="1:14">
      <c r="A546" s="13" t="s">
        <v>497</v>
      </c>
      <c r="B546" s="13" t="s">
        <v>667</v>
      </c>
      <c r="C546" s="14">
        <f t="shared" si="228"/>
        <v>78372</v>
      </c>
      <c r="D546" s="14">
        <f t="shared" si="229"/>
        <v>0</v>
      </c>
      <c r="E546" s="14"/>
      <c r="F546" s="14"/>
      <c r="G546" s="14">
        <f t="shared" si="239"/>
        <v>78372</v>
      </c>
      <c r="H546" s="14"/>
      <c r="I546" s="16">
        <v>78372</v>
      </c>
      <c r="J546" s="14"/>
      <c r="K546" s="14"/>
      <c r="L546" s="14"/>
      <c r="M546" s="14"/>
      <c r="N546" s="13"/>
    </row>
    <row r="547" s="1" customFormat="1" ht="28" customHeight="1" spans="1:14">
      <c r="A547" s="13" t="s">
        <v>499</v>
      </c>
      <c r="B547" s="13" t="s">
        <v>24</v>
      </c>
      <c r="C547" s="14">
        <f t="shared" si="228"/>
        <v>127500</v>
      </c>
      <c r="D547" s="14">
        <f t="shared" si="229"/>
        <v>127500</v>
      </c>
      <c r="E547" s="14"/>
      <c r="F547" s="14">
        <v>127500</v>
      </c>
      <c r="G547" s="14">
        <f t="shared" si="239"/>
        <v>0</v>
      </c>
      <c r="H547" s="14"/>
      <c r="I547" s="14"/>
      <c r="J547" s="14"/>
      <c r="K547" s="14"/>
      <c r="L547" s="14"/>
      <c r="M547" s="14"/>
      <c r="N547" s="13"/>
    </row>
    <row r="548" s="1" customFormat="1" ht="28" customHeight="1" spans="1:14">
      <c r="A548" s="13" t="s">
        <v>668</v>
      </c>
      <c r="B548" s="13" t="s">
        <v>500</v>
      </c>
      <c r="C548" s="14">
        <f t="shared" si="228"/>
        <v>17575000</v>
      </c>
      <c r="D548" s="14">
        <f t="shared" si="229"/>
        <v>0</v>
      </c>
      <c r="E548" s="14"/>
      <c r="F548" s="14"/>
      <c r="G548" s="14">
        <f t="shared" si="239"/>
        <v>17575000</v>
      </c>
      <c r="H548" s="14"/>
      <c r="I548" s="14"/>
      <c r="J548" s="14">
        <f>6975000+10600000</f>
        <v>17575000</v>
      </c>
      <c r="K548" s="14"/>
      <c r="L548" s="14"/>
      <c r="M548" s="14"/>
      <c r="N548" s="13"/>
    </row>
    <row r="549" s="1" customFormat="1" ht="28" customHeight="1" spans="1:14">
      <c r="A549" s="13" t="s">
        <v>669</v>
      </c>
      <c r="B549" s="13" t="s">
        <v>501</v>
      </c>
      <c r="C549" s="14">
        <f t="shared" si="228"/>
        <v>7342345</v>
      </c>
      <c r="D549" s="14">
        <f t="shared" si="229"/>
        <v>0</v>
      </c>
      <c r="E549" s="14"/>
      <c r="F549" s="14"/>
      <c r="G549" s="14">
        <f t="shared" si="239"/>
        <v>7342345</v>
      </c>
      <c r="H549" s="14"/>
      <c r="I549" s="14"/>
      <c r="J549" s="14">
        <v>7342345</v>
      </c>
      <c r="K549" s="14"/>
      <c r="L549" s="14"/>
      <c r="M549" s="14"/>
      <c r="N549" s="13"/>
    </row>
    <row r="550" s="1" customFormat="1" ht="28" customHeight="1" spans="1:14">
      <c r="A550" s="13" t="s">
        <v>670</v>
      </c>
      <c r="B550" s="13" t="s">
        <v>502</v>
      </c>
      <c r="C550" s="14">
        <f t="shared" si="228"/>
        <v>14360000</v>
      </c>
      <c r="D550" s="14">
        <f t="shared" si="229"/>
        <v>0</v>
      </c>
      <c r="E550" s="14"/>
      <c r="F550" s="14"/>
      <c r="G550" s="14">
        <f t="shared" si="239"/>
        <v>14360000</v>
      </c>
      <c r="H550" s="14"/>
      <c r="I550" s="14"/>
      <c r="J550" s="14">
        <v>14360000</v>
      </c>
      <c r="K550" s="14"/>
      <c r="L550" s="14"/>
      <c r="M550" s="14"/>
      <c r="N550" s="13"/>
    </row>
    <row r="551" s="1" customFormat="1" ht="28" customHeight="1" spans="1:14">
      <c r="A551" s="13" t="s">
        <v>671</v>
      </c>
      <c r="B551" s="13" t="s">
        <v>504</v>
      </c>
      <c r="C551" s="14">
        <f t="shared" si="228"/>
        <v>5788130</v>
      </c>
      <c r="D551" s="14">
        <f t="shared" si="229"/>
        <v>0</v>
      </c>
      <c r="E551" s="14"/>
      <c r="F551" s="14"/>
      <c r="G551" s="14">
        <f t="shared" si="239"/>
        <v>5788130</v>
      </c>
      <c r="H551" s="14"/>
      <c r="I551" s="14"/>
      <c r="J551" s="14">
        <v>5788130</v>
      </c>
      <c r="K551" s="14"/>
      <c r="L551" s="14"/>
      <c r="M551" s="14"/>
      <c r="N551" s="13"/>
    </row>
    <row r="552" s="1" customFormat="1" ht="28" customHeight="1" spans="1:14">
      <c r="A552" s="13" t="s">
        <v>499</v>
      </c>
      <c r="B552" s="13" t="s">
        <v>615</v>
      </c>
      <c r="C552" s="14">
        <f t="shared" si="228"/>
        <v>5185373.65</v>
      </c>
      <c r="D552" s="14">
        <f t="shared" ref="D551:D602" si="240">SUM(E552:F552)</f>
        <v>5185373.65</v>
      </c>
      <c r="E552" s="15">
        <v>5185373.65</v>
      </c>
      <c r="F552" s="14"/>
      <c r="G552" s="14">
        <f t="shared" si="239"/>
        <v>0</v>
      </c>
      <c r="H552" s="14"/>
      <c r="I552" s="14"/>
      <c r="J552" s="14"/>
      <c r="K552" s="14"/>
      <c r="L552" s="14"/>
      <c r="M552" s="14"/>
      <c r="N552" s="13"/>
    </row>
    <row r="553" s="1" customFormat="1" ht="28" customHeight="1" spans="1:14">
      <c r="A553" s="12"/>
      <c r="B553" s="12" t="s">
        <v>506</v>
      </c>
      <c r="C553" s="10">
        <f t="shared" si="228"/>
        <v>785227.61</v>
      </c>
      <c r="D553" s="10">
        <f t="shared" si="240"/>
        <v>785227.61</v>
      </c>
      <c r="E553" s="10">
        <f t="shared" ref="E553:M553" si="241">SUM(E554:E556)</f>
        <v>717727.61</v>
      </c>
      <c r="F553" s="10">
        <f t="shared" si="241"/>
        <v>67500</v>
      </c>
      <c r="G553" s="10">
        <f t="shared" si="241"/>
        <v>0</v>
      </c>
      <c r="H553" s="10">
        <f t="shared" si="241"/>
        <v>0</v>
      </c>
      <c r="I553" s="10">
        <f t="shared" si="241"/>
        <v>0</v>
      </c>
      <c r="J553" s="10">
        <f t="shared" si="241"/>
        <v>0</v>
      </c>
      <c r="K553" s="10">
        <f t="shared" si="241"/>
        <v>0</v>
      </c>
      <c r="L553" s="10">
        <f t="shared" si="241"/>
        <v>5000</v>
      </c>
      <c r="M553" s="10">
        <f t="shared" si="241"/>
        <v>34000</v>
      </c>
      <c r="N553" s="12"/>
    </row>
    <row r="554" s="1" customFormat="1" ht="28" customHeight="1" spans="1:14">
      <c r="A554" s="13" t="s">
        <v>507</v>
      </c>
      <c r="B554" s="13" t="s">
        <v>508</v>
      </c>
      <c r="C554" s="14">
        <f t="shared" ref="C554:C617" si="242">SUM(D554,G554)</f>
        <v>50000</v>
      </c>
      <c r="D554" s="14">
        <f t="shared" si="240"/>
        <v>50000</v>
      </c>
      <c r="E554" s="14"/>
      <c r="F554" s="14">
        <v>50000</v>
      </c>
      <c r="G554" s="14">
        <f t="shared" ref="G554:G556" si="243">SUM(H554:K554)</f>
        <v>0</v>
      </c>
      <c r="H554" s="14"/>
      <c r="I554" s="14"/>
      <c r="J554" s="14"/>
      <c r="K554" s="14"/>
      <c r="L554" s="14">
        <v>5000</v>
      </c>
      <c r="M554" s="14">
        <v>34000</v>
      </c>
      <c r="N554" s="13"/>
    </row>
    <row r="555" s="1" customFormat="1" ht="28" customHeight="1" spans="1:14">
      <c r="A555" s="13" t="s">
        <v>507</v>
      </c>
      <c r="B555" s="13" t="s">
        <v>615</v>
      </c>
      <c r="C555" s="14">
        <f t="shared" si="242"/>
        <v>717727.61</v>
      </c>
      <c r="D555" s="14">
        <f t="shared" si="240"/>
        <v>717727.61</v>
      </c>
      <c r="E555" s="15">
        <v>717727.61</v>
      </c>
      <c r="F555" s="14"/>
      <c r="G555" s="14">
        <f t="shared" si="243"/>
        <v>0</v>
      </c>
      <c r="H555" s="14"/>
      <c r="I555" s="14"/>
      <c r="J555" s="14"/>
      <c r="K555" s="14"/>
      <c r="L555" s="14"/>
      <c r="M555" s="14"/>
      <c r="N555" s="13"/>
    </row>
    <row r="556" s="1" customFormat="1" ht="28" customHeight="1" spans="1:14">
      <c r="A556" s="13" t="s">
        <v>507</v>
      </c>
      <c r="B556" s="13" t="s">
        <v>24</v>
      </c>
      <c r="C556" s="14">
        <f t="shared" si="242"/>
        <v>17500</v>
      </c>
      <c r="D556" s="14">
        <f t="shared" si="240"/>
        <v>17500</v>
      </c>
      <c r="E556" s="14"/>
      <c r="F556" s="14">
        <v>17500</v>
      </c>
      <c r="G556" s="14">
        <f t="shared" si="243"/>
        <v>0</v>
      </c>
      <c r="H556" s="14"/>
      <c r="I556" s="14"/>
      <c r="J556" s="14"/>
      <c r="K556" s="14"/>
      <c r="L556" s="14"/>
      <c r="M556" s="14"/>
      <c r="N556" s="13"/>
    </row>
    <row r="557" s="1" customFormat="1" ht="28" customHeight="1" spans="1:14">
      <c r="A557" s="12"/>
      <c r="B557" s="12" t="s">
        <v>509</v>
      </c>
      <c r="C557" s="10">
        <f t="shared" si="242"/>
        <v>3468451.48</v>
      </c>
      <c r="D557" s="10">
        <f t="shared" si="240"/>
        <v>1298745.24</v>
      </c>
      <c r="E557" s="10">
        <f t="shared" ref="E557:K557" si="244">SUM(E558:E562)</f>
        <v>1171245.24</v>
      </c>
      <c r="F557" s="10">
        <f t="shared" si="244"/>
        <v>127500</v>
      </c>
      <c r="G557" s="10">
        <f t="shared" si="244"/>
        <v>2169706.24</v>
      </c>
      <c r="H557" s="10">
        <f t="shared" ref="H557:M557" si="245">SUM(H558:H562)</f>
        <v>1589706.24</v>
      </c>
      <c r="I557" s="10">
        <f t="shared" si="245"/>
        <v>580000</v>
      </c>
      <c r="J557" s="10">
        <f t="shared" si="245"/>
        <v>0</v>
      </c>
      <c r="K557" s="10">
        <f t="shared" si="245"/>
        <v>0</v>
      </c>
      <c r="L557" s="10">
        <f t="shared" si="245"/>
        <v>0</v>
      </c>
      <c r="M557" s="10">
        <f t="shared" si="245"/>
        <v>252000</v>
      </c>
      <c r="N557" s="12"/>
    </row>
    <row r="558" s="1" customFormat="1" ht="28" customHeight="1" spans="1:14">
      <c r="A558" s="13" t="s">
        <v>457</v>
      </c>
      <c r="B558" s="13" t="s">
        <v>24</v>
      </c>
      <c r="C558" s="14">
        <f t="shared" si="242"/>
        <v>32500</v>
      </c>
      <c r="D558" s="14">
        <f t="shared" si="240"/>
        <v>32500</v>
      </c>
      <c r="E558" s="14"/>
      <c r="F558" s="14">
        <v>32500</v>
      </c>
      <c r="G558" s="14">
        <f t="shared" ref="G558:G562" si="246">SUM(H558:K558)</f>
        <v>0</v>
      </c>
      <c r="H558" s="14"/>
      <c r="I558" s="14"/>
      <c r="J558" s="14"/>
      <c r="K558" s="14"/>
      <c r="L558" s="14"/>
      <c r="M558" s="14"/>
      <c r="N558" s="13"/>
    </row>
    <row r="559" s="1" customFormat="1" ht="28" customHeight="1" spans="1:14">
      <c r="A559" s="13" t="s">
        <v>457</v>
      </c>
      <c r="B559" s="13" t="s">
        <v>510</v>
      </c>
      <c r="C559" s="14">
        <f t="shared" si="242"/>
        <v>1589706.24</v>
      </c>
      <c r="D559" s="14">
        <f t="shared" si="240"/>
        <v>0</v>
      </c>
      <c r="E559" s="14"/>
      <c r="F559" s="14"/>
      <c r="G559" s="14">
        <f t="shared" si="246"/>
        <v>1589706.24</v>
      </c>
      <c r="H559" s="16">
        <f>1625706.24-36000</f>
        <v>1589706.24</v>
      </c>
      <c r="I559" s="14"/>
      <c r="J559" s="14"/>
      <c r="K559" s="14"/>
      <c r="L559" s="14"/>
      <c r="M559" s="14"/>
      <c r="N559" s="13"/>
    </row>
    <row r="560" s="1" customFormat="1" ht="28" customHeight="1" spans="1:14">
      <c r="A560" s="13" t="s">
        <v>455</v>
      </c>
      <c r="B560" s="13" t="s">
        <v>511</v>
      </c>
      <c r="C560" s="14">
        <f t="shared" si="242"/>
        <v>95000</v>
      </c>
      <c r="D560" s="14">
        <f t="shared" si="240"/>
        <v>95000</v>
      </c>
      <c r="E560" s="14"/>
      <c r="F560" s="16">
        <v>95000</v>
      </c>
      <c r="G560" s="14">
        <f t="shared" si="246"/>
        <v>0</v>
      </c>
      <c r="H560" s="14"/>
      <c r="I560" s="14"/>
      <c r="J560" s="14"/>
      <c r="K560" s="14"/>
      <c r="L560" s="14"/>
      <c r="M560" s="14"/>
      <c r="N560" s="13"/>
    </row>
    <row r="561" s="1" customFormat="1" ht="28" customHeight="1" spans="1:14">
      <c r="A561" s="37" t="s">
        <v>512</v>
      </c>
      <c r="B561" s="13" t="s">
        <v>513</v>
      </c>
      <c r="C561" s="14">
        <f t="shared" si="242"/>
        <v>580000</v>
      </c>
      <c r="D561" s="14">
        <f t="shared" si="240"/>
        <v>0</v>
      </c>
      <c r="E561" s="14"/>
      <c r="F561" s="14"/>
      <c r="G561" s="14">
        <f t="shared" si="246"/>
        <v>580000</v>
      </c>
      <c r="H561" s="14"/>
      <c r="I561" s="16">
        <v>580000</v>
      </c>
      <c r="J561" s="14"/>
      <c r="K561" s="14"/>
      <c r="L561" s="14"/>
      <c r="M561" s="14">
        <v>252000</v>
      </c>
      <c r="N561" s="13"/>
    </row>
    <row r="562" s="1" customFormat="1" ht="28" customHeight="1" spans="1:14">
      <c r="A562" s="13" t="s">
        <v>457</v>
      </c>
      <c r="B562" s="13" t="s">
        <v>615</v>
      </c>
      <c r="C562" s="14">
        <f t="shared" si="242"/>
        <v>1171245.24</v>
      </c>
      <c r="D562" s="14">
        <f t="shared" si="240"/>
        <v>1171245.24</v>
      </c>
      <c r="E562" s="15">
        <v>1171245.24</v>
      </c>
      <c r="F562" s="14"/>
      <c r="G562" s="14">
        <f t="shared" si="246"/>
        <v>0</v>
      </c>
      <c r="H562" s="14"/>
      <c r="I562" s="14"/>
      <c r="J562" s="14"/>
      <c r="K562" s="14"/>
      <c r="L562" s="14"/>
      <c r="M562" s="14"/>
      <c r="N562" s="13"/>
    </row>
    <row r="563" s="1" customFormat="1" ht="28" customHeight="1" spans="1:14">
      <c r="A563" s="12"/>
      <c r="B563" s="12" t="s">
        <v>514</v>
      </c>
      <c r="C563" s="10">
        <f t="shared" si="242"/>
        <v>11553871.23</v>
      </c>
      <c r="D563" s="10">
        <f t="shared" si="240"/>
        <v>11553871.23</v>
      </c>
      <c r="E563" s="10">
        <f t="shared" ref="E563:M563" si="247">SUM(E564:E567)</f>
        <v>11176371.23</v>
      </c>
      <c r="F563" s="10">
        <f t="shared" si="247"/>
        <v>377500</v>
      </c>
      <c r="G563" s="10">
        <f t="shared" si="247"/>
        <v>0</v>
      </c>
      <c r="H563" s="10">
        <f t="shared" si="247"/>
        <v>0</v>
      </c>
      <c r="I563" s="10">
        <f t="shared" si="247"/>
        <v>0</v>
      </c>
      <c r="J563" s="10">
        <f t="shared" si="247"/>
        <v>0</v>
      </c>
      <c r="K563" s="10">
        <f t="shared" si="247"/>
        <v>0</v>
      </c>
      <c r="L563" s="10">
        <f t="shared" si="247"/>
        <v>13000</v>
      </c>
      <c r="M563" s="10">
        <f t="shared" si="247"/>
        <v>33000</v>
      </c>
      <c r="N563" s="12"/>
    </row>
    <row r="564" s="1" customFormat="1" ht="28" customHeight="1" spans="1:14">
      <c r="A564" s="13" t="s">
        <v>515</v>
      </c>
      <c r="B564" s="13" t="s">
        <v>516</v>
      </c>
      <c r="C564" s="14">
        <f t="shared" si="242"/>
        <v>30000</v>
      </c>
      <c r="D564" s="14">
        <f t="shared" si="240"/>
        <v>30000</v>
      </c>
      <c r="E564" s="14"/>
      <c r="F564" s="38">
        <v>30000</v>
      </c>
      <c r="G564" s="14">
        <f t="shared" ref="G564:G567" si="248">SUM(H564:K564)</f>
        <v>0</v>
      </c>
      <c r="H564" s="14"/>
      <c r="I564" s="14"/>
      <c r="J564" s="14"/>
      <c r="K564" s="14"/>
      <c r="L564" s="14"/>
      <c r="M564" s="14"/>
      <c r="N564" s="13"/>
    </row>
    <row r="565" s="1" customFormat="1" ht="28" customHeight="1" spans="1:14">
      <c r="A565" s="13" t="s">
        <v>515</v>
      </c>
      <c r="B565" s="13" t="s">
        <v>672</v>
      </c>
      <c r="C565" s="14">
        <f t="shared" si="242"/>
        <v>100000</v>
      </c>
      <c r="D565" s="14">
        <f t="shared" si="240"/>
        <v>100000</v>
      </c>
      <c r="E565" s="14"/>
      <c r="F565" s="38">
        <v>100000</v>
      </c>
      <c r="G565" s="14">
        <f t="shared" si="248"/>
        <v>0</v>
      </c>
      <c r="H565" s="14"/>
      <c r="I565" s="14"/>
      <c r="J565" s="14"/>
      <c r="K565" s="14"/>
      <c r="L565" s="14"/>
      <c r="M565" s="14"/>
      <c r="N565" s="13"/>
    </row>
    <row r="566" s="1" customFormat="1" ht="28" customHeight="1" spans="1:14">
      <c r="A566" s="13" t="s">
        <v>515</v>
      </c>
      <c r="B566" s="13" t="s">
        <v>24</v>
      </c>
      <c r="C566" s="14">
        <f t="shared" si="242"/>
        <v>247500</v>
      </c>
      <c r="D566" s="14">
        <f t="shared" si="240"/>
        <v>247500</v>
      </c>
      <c r="E566" s="14"/>
      <c r="F566" s="38">
        <v>247500</v>
      </c>
      <c r="G566" s="14">
        <f t="shared" si="248"/>
        <v>0</v>
      </c>
      <c r="H566" s="14"/>
      <c r="I566" s="14"/>
      <c r="J566" s="14"/>
      <c r="K566" s="14"/>
      <c r="L566" s="14">
        <v>13000</v>
      </c>
      <c r="M566" s="14">
        <v>33000</v>
      </c>
      <c r="N566" s="13"/>
    </row>
    <row r="567" s="1" customFormat="1" ht="28" customHeight="1" spans="1:14">
      <c r="A567" s="13" t="s">
        <v>515</v>
      </c>
      <c r="B567" s="13" t="s">
        <v>615</v>
      </c>
      <c r="C567" s="14">
        <f t="shared" si="242"/>
        <v>11176371.23</v>
      </c>
      <c r="D567" s="14">
        <f t="shared" si="240"/>
        <v>11176371.23</v>
      </c>
      <c r="E567" s="15">
        <v>11176371.23</v>
      </c>
      <c r="F567" s="14"/>
      <c r="G567" s="14">
        <f t="shared" si="248"/>
        <v>0</v>
      </c>
      <c r="H567" s="14"/>
      <c r="I567" s="14"/>
      <c r="J567" s="14"/>
      <c r="K567" s="14"/>
      <c r="L567" s="14"/>
      <c r="M567" s="14"/>
      <c r="N567" s="13"/>
    </row>
    <row r="568" s="1" customFormat="1" ht="28" customHeight="1" spans="1:14">
      <c r="A568" s="12"/>
      <c r="B568" s="12" t="s">
        <v>518</v>
      </c>
      <c r="C568" s="10">
        <f t="shared" si="242"/>
        <v>5862450.06</v>
      </c>
      <c r="D568" s="10">
        <f t="shared" si="240"/>
        <v>5002150.06</v>
      </c>
      <c r="E568" s="10">
        <f t="shared" ref="E568:M568" si="249">SUM(E569:E572)</f>
        <v>4809650.06</v>
      </c>
      <c r="F568" s="10">
        <f t="shared" si="249"/>
        <v>192500</v>
      </c>
      <c r="G568" s="10">
        <f t="shared" si="249"/>
        <v>860300</v>
      </c>
      <c r="H568" s="10">
        <f t="shared" si="249"/>
        <v>860300</v>
      </c>
      <c r="I568" s="10">
        <f t="shared" si="249"/>
        <v>0</v>
      </c>
      <c r="J568" s="10">
        <f t="shared" si="249"/>
        <v>0</v>
      </c>
      <c r="K568" s="10">
        <f t="shared" si="249"/>
        <v>0</v>
      </c>
      <c r="L568" s="10">
        <f t="shared" si="249"/>
        <v>0</v>
      </c>
      <c r="M568" s="10">
        <f t="shared" si="249"/>
        <v>48300</v>
      </c>
      <c r="N568" s="12"/>
    </row>
    <row r="569" s="1" customFormat="1" ht="28" customHeight="1" spans="1:14">
      <c r="A569" s="13" t="s">
        <v>519</v>
      </c>
      <c r="B569" s="13" t="s">
        <v>520</v>
      </c>
      <c r="C569" s="14">
        <f t="shared" si="242"/>
        <v>860300</v>
      </c>
      <c r="D569" s="14">
        <f t="shared" si="240"/>
        <v>0</v>
      </c>
      <c r="E569" s="14"/>
      <c r="F569" s="14"/>
      <c r="G569" s="14">
        <f t="shared" ref="G569:G572" si="250">SUM(H569:K569)</f>
        <v>860300</v>
      </c>
      <c r="H569" s="16">
        <v>860300</v>
      </c>
      <c r="I569" s="14"/>
      <c r="J569" s="14"/>
      <c r="K569" s="14"/>
      <c r="L569" s="14"/>
      <c r="M569" s="14"/>
      <c r="N569" s="13"/>
    </row>
    <row r="570" s="1" customFormat="1" ht="28" customHeight="1" spans="1:14">
      <c r="A570" s="13" t="s">
        <v>519</v>
      </c>
      <c r="B570" s="13" t="s">
        <v>521</v>
      </c>
      <c r="C570" s="14">
        <f t="shared" si="242"/>
        <v>80000</v>
      </c>
      <c r="D570" s="14">
        <f t="shared" si="240"/>
        <v>80000</v>
      </c>
      <c r="E570" s="14"/>
      <c r="F570" s="14">
        <v>80000</v>
      </c>
      <c r="G570" s="14">
        <f t="shared" si="250"/>
        <v>0</v>
      </c>
      <c r="H570" s="14"/>
      <c r="I570" s="14"/>
      <c r="J570" s="14"/>
      <c r="K570" s="14"/>
      <c r="L570" s="14"/>
      <c r="M570" s="14"/>
      <c r="N570" s="13"/>
    </row>
    <row r="571" s="1" customFormat="1" ht="28" customHeight="1" spans="1:14">
      <c r="A571" s="13" t="s">
        <v>519</v>
      </c>
      <c r="B571" s="13" t="s">
        <v>24</v>
      </c>
      <c r="C571" s="14">
        <f t="shared" si="242"/>
        <v>112500</v>
      </c>
      <c r="D571" s="14">
        <f t="shared" si="240"/>
        <v>112500</v>
      </c>
      <c r="E571" s="14"/>
      <c r="F571" s="14">
        <v>112500</v>
      </c>
      <c r="G571" s="14">
        <f t="shared" si="250"/>
        <v>0</v>
      </c>
      <c r="H571" s="14"/>
      <c r="I571" s="14"/>
      <c r="J571" s="14"/>
      <c r="K571" s="14"/>
      <c r="L571" s="14"/>
      <c r="M571" s="14">
        <v>48300</v>
      </c>
      <c r="N571" s="13"/>
    </row>
    <row r="572" s="1" customFormat="1" ht="28" customHeight="1" spans="1:14">
      <c r="A572" s="13" t="s">
        <v>515</v>
      </c>
      <c r="B572" s="13" t="s">
        <v>615</v>
      </c>
      <c r="C572" s="14">
        <f t="shared" si="242"/>
        <v>4809650.06</v>
      </c>
      <c r="D572" s="14">
        <f t="shared" si="240"/>
        <v>4809650.06</v>
      </c>
      <c r="E572" s="15">
        <v>4809650.06</v>
      </c>
      <c r="F572" s="14"/>
      <c r="G572" s="14">
        <f t="shared" si="250"/>
        <v>0</v>
      </c>
      <c r="H572" s="14"/>
      <c r="I572" s="14"/>
      <c r="J572" s="14"/>
      <c r="K572" s="14"/>
      <c r="L572" s="14"/>
      <c r="M572" s="14"/>
      <c r="N572" s="13"/>
    </row>
    <row r="573" s="1" customFormat="1" ht="28" customHeight="1" spans="1:14">
      <c r="A573" s="12"/>
      <c r="B573" s="12" t="s">
        <v>522</v>
      </c>
      <c r="C573" s="10">
        <f t="shared" si="242"/>
        <v>3410735.13</v>
      </c>
      <c r="D573" s="10">
        <f t="shared" si="240"/>
        <v>3170735.13</v>
      </c>
      <c r="E573" s="10">
        <f t="shared" ref="E573:M573" si="251">SUM(E574:E578)</f>
        <v>2938235.13</v>
      </c>
      <c r="F573" s="10">
        <f t="shared" si="251"/>
        <v>232500</v>
      </c>
      <c r="G573" s="10">
        <f t="shared" si="251"/>
        <v>240000</v>
      </c>
      <c r="H573" s="10">
        <f t="shared" si="251"/>
        <v>240000</v>
      </c>
      <c r="I573" s="10">
        <f t="shared" si="251"/>
        <v>0</v>
      </c>
      <c r="J573" s="10">
        <f t="shared" si="251"/>
        <v>0</v>
      </c>
      <c r="K573" s="10">
        <f t="shared" si="251"/>
        <v>0</v>
      </c>
      <c r="L573" s="10">
        <f t="shared" si="251"/>
        <v>0</v>
      </c>
      <c r="M573" s="10">
        <f t="shared" si="251"/>
        <v>43000</v>
      </c>
      <c r="N573" s="12"/>
    </row>
    <row r="574" s="1" customFormat="1" ht="28" customHeight="1" spans="1:14">
      <c r="A574" s="13" t="s">
        <v>519</v>
      </c>
      <c r="B574" s="13" t="s">
        <v>523</v>
      </c>
      <c r="C574" s="14">
        <f t="shared" si="242"/>
        <v>50000</v>
      </c>
      <c r="D574" s="14">
        <f t="shared" si="240"/>
        <v>50000</v>
      </c>
      <c r="E574" s="14"/>
      <c r="F574" s="14">
        <v>50000</v>
      </c>
      <c r="G574" s="14">
        <f t="shared" ref="G574:G578" si="252">SUM(H574:K574)</f>
        <v>0</v>
      </c>
      <c r="H574" s="14"/>
      <c r="I574" s="14"/>
      <c r="J574" s="14"/>
      <c r="K574" s="14"/>
      <c r="L574" s="14"/>
      <c r="M574" s="14"/>
      <c r="N574" s="13"/>
    </row>
    <row r="575" s="1" customFormat="1" ht="28" customHeight="1" spans="1:14">
      <c r="A575" s="13" t="s">
        <v>519</v>
      </c>
      <c r="B575" s="13" t="s">
        <v>24</v>
      </c>
      <c r="C575" s="14">
        <f t="shared" si="242"/>
        <v>62500</v>
      </c>
      <c r="D575" s="14">
        <f t="shared" si="240"/>
        <v>62500</v>
      </c>
      <c r="E575" s="14"/>
      <c r="F575" s="14">
        <v>62500</v>
      </c>
      <c r="G575" s="14">
        <f t="shared" si="252"/>
        <v>0</v>
      </c>
      <c r="H575" s="14"/>
      <c r="I575" s="14"/>
      <c r="J575" s="14"/>
      <c r="K575" s="14"/>
      <c r="L575" s="14"/>
      <c r="M575" s="14">
        <v>43000</v>
      </c>
      <c r="N575" s="13"/>
    </row>
    <row r="576" s="1" customFormat="1" ht="28" customHeight="1" spans="1:14">
      <c r="A576" s="13" t="s">
        <v>519</v>
      </c>
      <c r="B576" s="13" t="s">
        <v>524</v>
      </c>
      <c r="C576" s="14">
        <f t="shared" si="242"/>
        <v>120000</v>
      </c>
      <c r="D576" s="14">
        <f t="shared" si="240"/>
        <v>120000</v>
      </c>
      <c r="E576" s="14"/>
      <c r="F576" s="16">
        <v>120000</v>
      </c>
      <c r="G576" s="14">
        <f t="shared" si="252"/>
        <v>0</v>
      </c>
      <c r="H576" s="14"/>
      <c r="I576" s="16"/>
      <c r="J576" s="14"/>
      <c r="K576" s="14"/>
      <c r="L576" s="14"/>
      <c r="M576" s="14"/>
      <c r="N576" s="13"/>
    </row>
    <row r="577" s="1" customFormat="1" ht="28" customHeight="1" spans="1:14">
      <c r="A577" s="13" t="s">
        <v>519</v>
      </c>
      <c r="B577" s="13" t="s">
        <v>525</v>
      </c>
      <c r="C577" s="14">
        <f t="shared" si="242"/>
        <v>240000</v>
      </c>
      <c r="D577" s="14">
        <f t="shared" si="240"/>
        <v>0</v>
      </c>
      <c r="E577" s="14"/>
      <c r="F577" s="14"/>
      <c r="G577" s="14">
        <f t="shared" si="252"/>
        <v>240000</v>
      </c>
      <c r="H577" s="14">
        <v>240000</v>
      </c>
      <c r="I577" s="14"/>
      <c r="J577" s="14"/>
      <c r="K577" s="14"/>
      <c r="L577" s="14"/>
      <c r="M577" s="14"/>
      <c r="N577" s="13"/>
    </row>
    <row r="578" s="1" customFormat="1" ht="28" customHeight="1" spans="1:14">
      <c r="A578" s="13" t="s">
        <v>515</v>
      </c>
      <c r="B578" s="13" t="s">
        <v>615</v>
      </c>
      <c r="C578" s="14">
        <f t="shared" si="242"/>
        <v>2938235.13</v>
      </c>
      <c r="D578" s="14">
        <f t="shared" si="240"/>
        <v>2938235.13</v>
      </c>
      <c r="E578" s="15">
        <v>2938235.13</v>
      </c>
      <c r="F578" s="14"/>
      <c r="G578" s="14">
        <f t="shared" si="252"/>
        <v>0</v>
      </c>
      <c r="H578" s="14"/>
      <c r="I578" s="14"/>
      <c r="J578" s="14"/>
      <c r="K578" s="14"/>
      <c r="L578" s="14"/>
      <c r="M578" s="14"/>
      <c r="N578" s="13"/>
    </row>
    <row r="579" s="1" customFormat="1" ht="28" customHeight="1" spans="1:14">
      <c r="A579" s="12"/>
      <c r="B579" s="12" t="s">
        <v>526</v>
      </c>
      <c r="C579" s="10">
        <f t="shared" si="242"/>
        <v>2976600.89</v>
      </c>
      <c r="D579" s="10">
        <f t="shared" si="240"/>
        <v>2976600.89</v>
      </c>
      <c r="E579" s="10">
        <f t="shared" ref="E579:M579" si="253">SUM(E580:E582)</f>
        <v>2861600.89</v>
      </c>
      <c r="F579" s="10">
        <f t="shared" si="253"/>
        <v>115000</v>
      </c>
      <c r="G579" s="10">
        <f t="shared" si="253"/>
        <v>0</v>
      </c>
      <c r="H579" s="10">
        <f t="shared" si="253"/>
        <v>0</v>
      </c>
      <c r="I579" s="10">
        <f t="shared" si="253"/>
        <v>0</v>
      </c>
      <c r="J579" s="10">
        <f t="shared" si="253"/>
        <v>0</v>
      </c>
      <c r="K579" s="10">
        <f t="shared" si="253"/>
        <v>0</v>
      </c>
      <c r="L579" s="10">
        <f t="shared" si="253"/>
        <v>0</v>
      </c>
      <c r="M579" s="10">
        <f t="shared" si="253"/>
        <v>30000</v>
      </c>
      <c r="N579" s="12"/>
    </row>
    <row r="580" s="1" customFormat="1" ht="28" customHeight="1" spans="1:14">
      <c r="A580" s="13" t="s">
        <v>519</v>
      </c>
      <c r="B580" s="13" t="s">
        <v>527</v>
      </c>
      <c r="C580" s="14">
        <f t="shared" si="242"/>
        <v>50000</v>
      </c>
      <c r="D580" s="14">
        <f t="shared" si="240"/>
        <v>50000</v>
      </c>
      <c r="E580" s="14"/>
      <c r="F580" s="14">
        <v>50000</v>
      </c>
      <c r="G580" s="14">
        <f t="shared" ref="G580:G582" si="254">SUM(H580:K580)</f>
        <v>0</v>
      </c>
      <c r="H580" s="14"/>
      <c r="I580" s="14"/>
      <c r="J580" s="14"/>
      <c r="K580" s="14"/>
      <c r="L580" s="14"/>
      <c r="M580" s="14"/>
      <c r="N580" s="13"/>
    </row>
    <row r="581" s="1" customFormat="1" ht="28" customHeight="1" spans="1:14">
      <c r="A581" s="13" t="s">
        <v>519</v>
      </c>
      <c r="B581" s="13" t="s">
        <v>24</v>
      </c>
      <c r="C581" s="14">
        <f t="shared" si="242"/>
        <v>65000</v>
      </c>
      <c r="D581" s="14">
        <f t="shared" si="240"/>
        <v>65000</v>
      </c>
      <c r="E581" s="14"/>
      <c r="F581" s="14">
        <v>65000</v>
      </c>
      <c r="G581" s="14">
        <f t="shared" si="254"/>
        <v>0</v>
      </c>
      <c r="H581" s="14"/>
      <c r="I581" s="14"/>
      <c r="J581" s="14"/>
      <c r="K581" s="14"/>
      <c r="L581" s="14"/>
      <c r="M581" s="14">
        <v>30000</v>
      </c>
      <c r="N581" s="13"/>
    </row>
    <row r="582" s="1" customFormat="1" ht="28" customHeight="1" spans="1:14">
      <c r="A582" s="13" t="s">
        <v>519</v>
      </c>
      <c r="B582" s="13" t="s">
        <v>615</v>
      </c>
      <c r="C582" s="14">
        <f t="shared" si="242"/>
        <v>2861600.89</v>
      </c>
      <c r="D582" s="14">
        <f t="shared" si="240"/>
        <v>2861600.89</v>
      </c>
      <c r="E582" s="15">
        <v>2861600.89</v>
      </c>
      <c r="F582" s="14"/>
      <c r="G582" s="14">
        <f t="shared" si="254"/>
        <v>0</v>
      </c>
      <c r="H582" s="14"/>
      <c r="I582" s="14"/>
      <c r="J582" s="14"/>
      <c r="K582" s="14"/>
      <c r="L582" s="14"/>
      <c r="M582" s="14"/>
      <c r="N582" s="13"/>
    </row>
    <row r="583" s="1" customFormat="1" ht="28" customHeight="1" spans="1:14">
      <c r="A583" s="12"/>
      <c r="B583" s="12" t="s">
        <v>528</v>
      </c>
      <c r="C583" s="10">
        <f t="shared" si="242"/>
        <v>6539879.1</v>
      </c>
      <c r="D583" s="10">
        <f t="shared" si="240"/>
        <v>5539879.1</v>
      </c>
      <c r="E583" s="10">
        <f t="shared" ref="E583:M583" si="255">SUM(E584:E587)</f>
        <v>5275899.1</v>
      </c>
      <c r="F583" s="10">
        <f t="shared" si="255"/>
        <v>263980</v>
      </c>
      <c r="G583" s="10">
        <f t="shared" si="255"/>
        <v>1000000</v>
      </c>
      <c r="H583" s="10">
        <f t="shared" si="255"/>
        <v>1000000</v>
      </c>
      <c r="I583" s="10">
        <f t="shared" si="255"/>
        <v>0</v>
      </c>
      <c r="J583" s="10">
        <f t="shared" si="255"/>
        <v>0</v>
      </c>
      <c r="K583" s="10">
        <f t="shared" si="255"/>
        <v>0</v>
      </c>
      <c r="L583" s="10">
        <f t="shared" si="255"/>
        <v>20000</v>
      </c>
      <c r="M583" s="10">
        <f t="shared" si="255"/>
        <v>5000</v>
      </c>
      <c r="N583" s="12"/>
    </row>
    <row r="584" s="1" customFormat="1" ht="28" customHeight="1" spans="1:14">
      <c r="A584" s="13" t="s">
        <v>529</v>
      </c>
      <c r="B584" s="13" t="s">
        <v>530</v>
      </c>
      <c r="C584" s="14">
        <f t="shared" si="242"/>
        <v>141480</v>
      </c>
      <c r="D584" s="14">
        <f t="shared" si="240"/>
        <v>141480</v>
      </c>
      <c r="E584" s="14"/>
      <c r="F584" s="14">
        <v>141480</v>
      </c>
      <c r="G584" s="14">
        <f t="shared" ref="G584:G587" si="256">SUM(H584:K584)</f>
        <v>0</v>
      </c>
      <c r="H584" s="14"/>
      <c r="I584" s="14"/>
      <c r="J584" s="14"/>
      <c r="K584" s="14"/>
      <c r="L584" s="14"/>
      <c r="M584" s="14"/>
      <c r="N584" s="13"/>
    </row>
    <row r="585" s="1" customFormat="1" ht="28" customHeight="1" spans="1:14">
      <c r="A585" s="13" t="s">
        <v>529</v>
      </c>
      <c r="B585" s="13" t="s">
        <v>531</v>
      </c>
      <c r="C585" s="14">
        <f t="shared" si="242"/>
        <v>1000000</v>
      </c>
      <c r="D585" s="14">
        <f t="shared" si="240"/>
        <v>0</v>
      </c>
      <c r="E585" s="14"/>
      <c r="F585" s="14"/>
      <c r="G585" s="14">
        <f t="shared" si="256"/>
        <v>1000000</v>
      </c>
      <c r="H585" s="14">
        <v>1000000</v>
      </c>
      <c r="I585" s="14"/>
      <c r="J585" s="14"/>
      <c r="K585" s="14"/>
      <c r="L585" s="14"/>
      <c r="M585" s="14"/>
      <c r="N585" s="13"/>
    </row>
    <row r="586" s="1" customFormat="1" ht="28" customHeight="1" spans="1:14">
      <c r="A586" s="13" t="s">
        <v>529</v>
      </c>
      <c r="B586" s="13" t="s">
        <v>24</v>
      </c>
      <c r="C586" s="14">
        <f t="shared" si="242"/>
        <v>122500</v>
      </c>
      <c r="D586" s="14">
        <f t="shared" si="240"/>
        <v>122500</v>
      </c>
      <c r="E586" s="14"/>
      <c r="F586" s="14">
        <v>122500</v>
      </c>
      <c r="G586" s="14">
        <f t="shared" si="256"/>
        <v>0</v>
      </c>
      <c r="H586" s="14"/>
      <c r="I586" s="14"/>
      <c r="J586" s="14"/>
      <c r="K586" s="14"/>
      <c r="L586" s="14">
        <v>20000</v>
      </c>
      <c r="M586" s="14">
        <v>5000</v>
      </c>
      <c r="N586" s="13"/>
    </row>
    <row r="587" s="1" customFormat="1" ht="28" customHeight="1" spans="1:14">
      <c r="A587" s="13" t="s">
        <v>529</v>
      </c>
      <c r="B587" s="13" t="s">
        <v>615</v>
      </c>
      <c r="C587" s="14">
        <f t="shared" si="242"/>
        <v>5275899.1</v>
      </c>
      <c r="D587" s="14">
        <f t="shared" si="240"/>
        <v>5275899.1</v>
      </c>
      <c r="E587" s="15">
        <v>5275899.1</v>
      </c>
      <c r="F587" s="14"/>
      <c r="G587" s="14">
        <f t="shared" si="256"/>
        <v>0</v>
      </c>
      <c r="H587" s="14"/>
      <c r="I587" s="14"/>
      <c r="J587" s="14"/>
      <c r="K587" s="14"/>
      <c r="L587" s="14"/>
      <c r="M587" s="14"/>
      <c r="N587" s="13"/>
    </row>
    <row r="588" s="1" customFormat="1" ht="28" customHeight="1" spans="1:14">
      <c r="A588" s="12"/>
      <c r="B588" s="12" t="s">
        <v>532</v>
      </c>
      <c r="C588" s="10">
        <f t="shared" si="242"/>
        <v>12227635.82</v>
      </c>
      <c r="D588" s="10">
        <f t="shared" si="240"/>
        <v>11527635.82</v>
      </c>
      <c r="E588" s="10">
        <f t="shared" ref="E588:M588" si="257">SUM(E589:E594)</f>
        <v>11267635.82</v>
      </c>
      <c r="F588" s="10">
        <f t="shared" si="257"/>
        <v>260000</v>
      </c>
      <c r="G588" s="10">
        <f t="shared" si="257"/>
        <v>700000</v>
      </c>
      <c r="H588" s="10">
        <f t="shared" si="257"/>
        <v>0</v>
      </c>
      <c r="I588" s="10">
        <f t="shared" si="257"/>
        <v>700000</v>
      </c>
      <c r="J588" s="10">
        <f t="shared" si="257"/>
        <v>0</v>
      </c>
      <c r="K588" s="10">
        <f t="shared" si="257"/>
        <v>0</v>
      </c>
      <c r="L588" s="10">
        <f t="shared" si="257"/>
        <v>0</v>
      </c>
      <c r="M588" s="10">
        <f t="shared" si="257"/>
        <v>278469</v>
      </c>
      <c r="N588" s="12"/>
    </row>
    <row r="589" s="1" customFormat="1" ht="28" customHeight="1" spans="1:14">
      <c r="A589" s="13" t="s">
        <v>533</v>
      </c>
      <c r="B589" s="13" t="s">
        <v>534</v>
      </c>
      <c r="C589" s="14">
        <f t="shared" si="242"/>
        <v>150000</v>
      </c>
      <c r="D589" s="14">
        <f t="shared" si="240"/>
        <v>0</v>
      </c>
      <c r="E589" s="14"/>
      <c r="F589" s="14"/>
      <c r="G589" s="14">
        <f t="shared" ref="G589:G594" si="258">SUM(H589:K589)</f>
        <v>150000</v>
      </c>
      <c r="H589" s="14"/>
      <c r="I589" s="14">
        <v>150000</v>
      </c>
      <c r="J589" s="14"/>
      <c r="K589" s="14"/>
      <c r="L589" s="14"/>
      <c r="M589" s="14">
        <v>53869</v>
      </c>
      <c r="N589" s="13"/>
    </row>
    <row r="590" s="1" customFormat="1" ht="28" customHeight="1" spans="1:14">
      <c r="A590" s="13" t="s">
        <v>515</v>
      </c>
      <c r="B590" s="13" t="s">
        <v>535</v>
      </c>
      <c r="C590" s="14">
        <f t="shared" si="242"/>
        <v>200000</v>
      </c>
      <c r="D590" s="14">
        <f t="shared" si="240"/>
        <v>0</v>
      </c>
      <c r="E590" s="14"/>
      <c r="F590" s="14"/>
      <c r="G590" s="14">
        <f t="shared" si="258"/>
        <v>200000</v>
      </c>
      <c r="H590" s="14"/>
      <c r="I590" s="16">
        <v>200000</v>
      </c>
      <c r="J590" s="14"/>
      <c r="K590" s="14"/>
      <c r="L590" s="14"/>
      <c r="M590" s="14">
        <v>50000</v>
      </c>
      <c r="N590" s="13"/>
    </row>
    <row r="591" s="1" customFormat="1" ht="28" customHeight="1" spans="1:14">
      <c r="A591" s="13" t="s">
        <v>533</v>
      </c>
      <c r="B591" s="13" t="s">
        <v>615</v>
      </c>
      <c r="C591" s="14">
        <f t="shared" si="242"/>
        <v>11267635.82</v>
      </c>
      <c r="D591" s="14">
        <f t="shared" si="240"/>
        <v>11267635.82</v>
      </c>
      <c r="E591" s="15">
        <v>11267635.82</v>
      </c>
      <c r="F591" s="14"/>
      <c r="G591" s="14">
        <f t="shared" si="258"/>
        <v>0</v>
      </c>
      <c r="H591" s="14"/>
      <c r="I591" s="14"/>
      <c r="J591" s="14"/>
      <c r="K591" s="14"/>
      <c r="L591" s="14"/>
      <c r="M591" s="14"/>
      <c r="N591" s="13"/>
    </row>
    <row r="592" s="1" customFormat="1" ht="28" customHeight="1" spans="1:14">
      <c r="A592" s="13" t="s">
        <v>533</v>
      </c>
      <c r="B592" s="13" t="s">
        <v>539</v>
      </c>
      <c r="C592" s="14">
        <f t="shared" si="242"/>
        <v>300000</v>
      </c>
      <c r="D592" s="14"/>
      <c r="E592" s="14"/>
      <c r="F592" s="14"/>
      <c r="G592" s="14">
        <f t="shared" si="258"/>
        <v>300000</v>
      </c>
      <c r="H592" s="14"/>
      <c r="I592" s="14">
        <v>300000</v>
      </c>
      <c r="J592" s="14"/>
      <c r="K592" s="14"/>
      <c r="L592" s="14"/>
      <c r="M592" s="14">
        <v>60000</v>
      </c>
      <c r="N592" s="13"/>
    </row>
    <row r="593" s="1" customFormat="1" ht="28" customHeight="1" spans="1:14">
      <c r="A593" s="13" t="s">
        <v>533</v>
      </c>
      <c r="B593" s="13" t="s">
        <v>537</v>
      </c>
      <c r="C593" s="14">
        <f t="shared" si="242"/>
        <v>50000</v>
      </c>
      <c r="D593" s="14"/>
      <c r="E593" s="14"/>
      <c r="F593" s="14"/>
      <c r="G593" s="14">
        <f t="shared" si="258"/>
        <v>50000</v>
      </c>
      <c r="H593" s="14"/>
      <c r="I593" s="14">
        <v>50000</v>
      </c>
      <c r="J593" s="14"/>
      <c r="K593" s="14"/>
      <c r="L593" s="14"/>
      <c r="M593" s="14"/>
      <c r="N593" s="13"/>
    </row>
    <row r="594" s="1" customFormat="1" ht="28" customHeight="1" spans="1:14">
      <c r="A594" s="13" t="s">
        <v>515</v>
      </c>
      <c r="B594" s="13" t="s">
        <v>24</v>
      </c>
      <c r="C594" s="14">
        <f t="shared" si="242"/>
        <v>260000</v>
      </c>
      <c r="D594" s="14">
        <f t="shared" ref="D594:D657" si="259">SUM(E594:F594)</f>
        <v>260000</v>
      </c>
      <c r="E594" s="14"/>
      <c r="F594" s="14">
        <v>260000</v>
      </c>
      <c r="G594" s="14">
        <f t="shared" si="258"/>
        <v>0</v>
      </c>
      <c r="H594" s="14"/>
      <c r="I594" s="14"/>
      <c r="J594" s="14"/>
      <c r="K594" s="14"/>
      <c r="L594" s="14"/>
      <c r="M594" s="14">
        <v>114600</v>
      </c>
      <c r="N594" s="13"/>
    </row>
    <row r="595" s="1" customFormat="1" ht="28" hidden="1" customHeight="1" spans="1:14">
      <c r="A595" s="12"/>
      <c r="B595" s="12" t="s">
        <v>536</v>
      </c>
      <c r="C595" s="10">
        <f t="shared" si="242"/>
        <v>0</v>
      </c>
      <c r="D595" s="10">
        <f t="shared" si="259"/>
        <v>0</v>
      </c>
      <c r="E595" s="10">
        <f t="shared" ref="E595:M595" si="260">SUM(E596:E598)</f>
        <v>0</v>
      </c>
      <c r="F595" s="10">
        <f t="shared" si="260"/>
        <v>0</v>
      </c>
      <c r="G595" s="10">
        <f t="shared" si="260"/>
        <v>0</v>
      </c>
      <c r="H595" s="10">
        <f t="shared" si="260"/>
        <v>0</v>
      </c>
      <c r="I595" s="10">
        <f t="shared" si="260"/>
        <v>0</v>
      </c>
      <c r="J595" s="10">
        <f t="shared" si="260"/>
        <v>0</v>
      </c>
      <c r="K595" s="10">
        <f t="shared" si="260"/>
        <v>0</v>
      </c>
      <c r="L595" s="10">
        <f t="shared" si="260"/>
        <v>0</v>
      </c>
      <c r="M595" s="10">
        <f t="shared" si="260"/>
        <v>0</v>
      </c>
      <c r="N595" s="12"/>
    </row>
    <row r="596" s="1" customFormat="1" ht="28" hidden="1" customHeight="1" spans="1:14">
      <c r="A596" s="13" t="s">
        <v>533</v>
      </c>
      <c r="B596" s="13" t="s">
        <v>537</v>
      </c>
      <c r="C596" s="14">
        <f t="shared" si="242"/>
        <v>0</v>
      </c>
      <c r="D596" s="14">
        <f t="shared" si="259"/>
        <v>0</v>
      </c>
      <c r="E596" s="14"/>
      <c r="F596" s="14"/>
      <c r="G596" s="14">
        <f t="shared" ref="G596:G598" si="261">SUM(H596:K596)</f>
        <v>0</v>
      </c>
      <c r="H596" s="14"/>
      <c r="I596" s="14"/>
      <c r="J596" s="14"/>
      <c r="K596" s="14"/>
      <c r="L596" s="14"/>
      <c r="M596" s="14"/>
      <c r="N596" s="13"/>
    </row>
    <row r="597" s="1" customFormat="1" ht="28" hidden="1" customHeight="1" spans="1:14">
      <c r="A597" s="13" t="s">
        <v>533</v>
      </c>
      <c r="B597" s="13" t="s">
        <v>24</v>
      </c>
      <c r="C597" s="14">
        <f t="shared" si="242"/>
        <v>0</v>
      </c>
      <c r="D597" s="14">
        <f t="shared" si="259"/>
        <v>0</v>
      </c>
      <c r="E597" s="14"/>
      <c r="F597" s="14"/>
      <c r="G597" s="14">
        <f t="shared" si="261"/>
        <v>0</v>
      </c>
      <c r="H597" s="14"/>
      <c r="I597" s="14"/>
      <c r="J597" s="14"/>
      <c r="K597" s="14"/>
      <c r="L597" s="14"/>
      <c r="M597" s="14"/>
      <c r="N597" s="13"/>
    </row>
    <row r="598" s="1" customFormat="1" ht="28" hidden="1" customHeight="1" spans="1:14">
      <c r="A598" s="13" t="s">
        <v>533</v>
      </c>
      <c r="B598" s="13" t="s">
        <v>615</v>
      </c>
      <c r="C598" s="14">
        <f t="shared" si="242"/>
        <v>0</v>
      </c>
      <c r="D598" s="14">
        <f t="shared" si="259"/>
        <v>0</v>
      </c>
      <c r="E598" s="14"/>
      <c r="F598" s="14"/>
      <c r="G598" s="14">
        <f t="shared" si="261"/>
        <v>0</v>
      </c>
      <c r="H598" s="14"/>
      <c r="I598" s="14"/>
      <c r="J598" s="14"/>
      <c r="K598" s="14"/>
      <c r="L598" s="14"/>
      <c r="M598" s="14"/>
      <c r="N598" s="13"/>
    </row>
    <row r="599" s="1" customFormat="1" ht="28" hidden="1" customHeight="1" spans="1:14">
      <c r="A599" s="12"/>
      <c r="B599" s="12" t="s">
        <v>538</v>
      </c>
      <c r="C599" s="10">
        <f t="shared" si="242"/>
        <v>0</v>
      </c>
      <c r="D599" s="10">
        <f t="shared" si="259"/>
        <v>0</v>
      </c>
      <c r="E599" s="10">
        <f t="shared" ref="E599:M599" si="262">SUM(E600:E602)</f>
        <v>0</v>
      </c>
      <c r="F599" s="10">
        <f t="shared" si="262"/>
        <v>0</v>
      </c>
      <c r="G599" s="10">
        <f t="shared" si="262"/>
        <v>0</v>
      </c>
      <c r="H599" s="10">
        <f t="shared" si="262"/>
        <v>0</v>
      </c>
      <c r="I599" s="10">
        <f t="shared" si="262"/>
        <v>0</v>
      </c>
      <c r="J599" s="10">
        <f t="shared" si="262"/>
        <v>0</v>
      </c>
      <c r="K599" s="10">
        <f t="shared" si="262"/>
        <v>0</v>
      </c>
      <c r="L599" s="10">
        <f t="shared" si="262"/>
        <v>0</v>
      </c>
      <c r="M599" s="10">
        <f t="shared" si="262"/>
        <v>0</v>
      </c>
      <c r="N599" s="12"/>
    </row>
    <row r="600" s="1" customFormat="1" ht="28" hidden="1" customHeight="1" spans="1:14">
      <c r="A600" s="13" t="s">
        <v>515</v>
      </c>
      <c r="B600" s="13" t="s">
        <v>539</v>
      </c>
      <c r="C600" s="14">
        <f t="shared" si="242"/>
        <v>0</v>
      </c>
      <c r="D600" s="14">
        <f t="shared" si="259"/>
        <v>0</v>
      </c>
      <c r="E600" s="14"/>
      <c r="F600" s="14"/>
      <c r="G600" s="14">
        <f t="shared" ref="G600:G602" si="263">SUM(H600:K600)</f>
        <v>0</v>
      </c>
      <c r="H600" s="14"/>
      <c r="I600" s="14"/>
      <c r="J600" s="14"/>
      <c r="K600" s="14"/>
      <c r="L600" s="14"/>
      <c r="M600" s="14"/>
      <c r="N600" s="13"/>
    </row>
    <row r="601" s="1" customFormat="1" ht="28" hidden="1" customHeight="1" spans="1:14">
      <c r="A601" s="13" t="s">
        <v>533</v>
      </c>
      <c r="B601" s="13" t="s">
        <v>24</v>
      </c>
      <c r="C601" s="14">
        <f t="shared" si="242"/>
        <v>0</v>
      </c>
      <c r="D601" s="14">
        <f t="shared" si="259"/>
        <v>0</v>
      </c>
      <c r="E601" s="14"/>
      <c r="F601" s="14"/>
      <c r="G601" s="14">
        <f t="shared" si="263"/>
        <v>0</v>
      </c>
      <c r="H601" s="14"/>
      <c r="I601" s="14"/>
      <c r="J601" s="14"/>
      <c r="K601" s="14"/>
      <c r="L601" s="14"/>
      <c r="M601" s="14"/>
      <c r="N601" s="13"/>
    </row>
    <row r="602" s="1" customFormat="1" ht="28" hidden="1" customHeight="1" spans="1:14">
      <c r="A602" s="13" t="s">
        <v>533</v>
      </c>
      <c r="B602" s="13" t="s">
        <v>615</v>
      </c>
      <c r="C602" s="14">
        <f t="shared" si="242"/>
        <v>0</v>
      </c>
      <c r="D602" s="14">
        <f t="shared" si="259"/>
        <v>0</v>
      </c>
      <c r="E602" s="14"/>
      <c r="F602" s="14"/>
      <c r="G602" s="14">
        <f t="shared" si="263"/>
        <v>0</v>
      </c>
      <c r="H602" s="14"/>
      <c r="I602" s="14"/>
      <c r="J602" s="14"/>
      <c r="K602" s="14"/>
      <c r="L602" s="14"/>
      <c r="M602" s="14"/>
      <c r="N602" s="13"/>
    </row>
    <row r="603" s="1" customFormat="1" ht="28" customHeight="1" spans="1:14">
      <c r="A603" s="12"/>
      <c r="B603" s="12" t="s">
        <v>540</v>
      </c>
      <c r="C603" s="10">
        <f t="shared" si="242"/>
        <v>50721841.23</v>
      </c>
      <c r="D603" s="10">
        <f t="shared" si="259"/>
        <v>1721841.23</v>
      </c>
      <c r="E603" s="10">
        <f>SUM(E604:E607)</f>
        <v>1196841.23</v>
      </c>
      <c r="F603" s="10">
        <f>SUM(F604:F607)</f>
        <v>525000</v>
      </c>
      <c r="G603" s="10">
        <f>SUM(G604:G607)</f>
        <v>49000000</v>
      </c>
      <c r="H603" s="10">
        <f t="shared" ref="H603:M603" si="264">SUM(H604:H607)</f>
        <v>0</v>
      </c>
      <c r="I603" s="10">
        <f t="shared" si="264"/>
        <v>0</v>
      </c>
      <c r="J603" s="10">
        <f t="shared" si="264"/>
        <v>49000000</v>
      </c>
      <c r="K603" s="10">
        <f t="shared" si="264"/>
        <v>0</v>
      </c>
      <c r="L603" s="10">
        <f t="shared" si="264"/>
        <v>0</v>
      </c>
      <c r="M603" s="10">
        <f t="shared" si="264"/>
        <v>154300</v>
      </c>
      <c r="N603" s="12"/>
    </row>
    <row r="604" s="1" customFormat="1" ht="28" customHeight="1" spans="1:14">
      <c r="A604" s="13" t="s">
        <v>541</v>
      </c>
      <c r="B604" s="13" t="s">
        <v>24</v>
      </c>
      <c r="C604" s="14">
        <f t="shared" si="242"/>
        <v>25000</v>
      </c>
      <c r="D604" s="14">
        <f t="shared" si="259"/>
        <v>25000</v>
      </c>
      <c r="E604" s="14"/>
      <c r="F604" s="14">
        <v>25000</v>
      </c>
      <c r="G604" s="14">
        <f t="shared" ref="G604:G607" si="265">SUM(H604:K604)</f>
        <v>0</v>
      </c>
      <c r="H604" s="14"/>
      <c r="I604" s="14"/>
      <c r="J604" s="14"/>
      <c r="K604" s="14"/>
      <c r="L604" s="14"/>
      <c r="M604" s="14"/>
      <c r="N604" s="13"/>
    </row>
    <row r="605" s="1" customFormat="1" ht="28" customHeight="1" spans="1:14">
      <c r="A605" s="13" t="s">
        <v>542</v>
      </c>
      <c r="B605" s="13" t="s">
        <v>543</v>
      </c>
      <c r="C605" s="14">
        <f t="shared" si="242"/>
        <v>49000000</v>
      </c>
      <c r="D605" s="14">
        <f t="shared" si="259"/>
        <v>0</v>
      </c>
      <c r="E605" s="14"/>
      <c r="F605" s="14"/>
      <c r="G605" s="14">
        <f t="shared" si="265"/>
        <v>49000000</v>
      </c>
      <c r="H605" s="14"/>
      <c r="I605" s="14"/>
      <c r="J605" s="16">
        <f>48900000+100000</f>
        <v>49000000</v>
      </c>
      <c r="K605" s="14"/>
      <c r="L605" s="14"/>
      <c r="M605" s="14">
        <v>154300</v>
      </c>
      <c r="N605" s="13"/>
    </row>
    <row r="606" s="1" customFormat="1" ht="28" customHeight="1" spans="1:14">
      <c r="A606" s="13" t="s">
        <v>541</v>
      </c>
      <c r="B606" s="13" t="s">
        <v>544</v>
      </c>
      <c r="C606" s="14">
        <f t="shared" si="242"/>
        <v>500000</v>
      </c>
      <c r="D606" s="14">
        <f t="shared" si="259"/>
        <v>500000</v>
      </c>
      <c r="E606" s="14"/>
      <c r="F606" s="14">
        <v>500000</v>
      </c>
      <c r="G606" s="14">
        <f t="shared" si="265"/>
        <v>0</v>
      </c>
      <c r="H606" s="14"/>
      <c r="I606" s="14"/>
      <c r="J606" s="14"/>
      <c r="K606" s="14"/>
      <c r="L606" s="14"/>
      <c r="M606" s="14"/>
      <c r="N606" s="13"/>
    </row>
    <row r="607" s="1" customFormat="1" ht="28" customHeight="1" spans="1:14">
      <c r="A607" s="13" t="s">
        <v>541</v>
      </c>
      <c r="B607" s="13" t="s">
        <v>615</v>
      </c>
      <c r="C607" s="14">
        <f t="shared" si="242"/>
        <v>1196841.23</v>
      </c>
      <c r="D607" s="14">
        <f t="shared" si="259"/>
        <v>1196841.23</v>
      </c>
      <c r="E607" s="14">
        <v>1196841.23</v>
      </c>
      <c r="F607" s="14"/>
      <c r="G607" s="14">
        <f t="shared" si="265"/>
        <v>0</v>
      </c>
      <c r="H607" s="14"/>
      <c r="I607" s="14"/>
      <c r="J607" s="14"/>
      <c r="K607" s="14"/>
      <c r="L607" s="14"/>
      <c r="M607" s="14"/>
      <c r="N607" s="13"/>
    </row>
    <row r="608" s="1" customFormat="1" ht="28" customHeight="1" spans="1:14">
      <c r="A608" s="12"/>
      <c r="B608" s="12" t="s">
        <v>545</v>
      </c>
      <c r="C608" s="10">
        <f t="shared" si="242"/>
        <v>11766337.57</v>
      </c>
      <c r="D608" s="10">
        <f t="shared" si="259"/>
        <v>10781370.57</v>
      </c>
      <c r="E608" s="10">
        <f t="shared" ref="E608:M608" si="266">SUM(E609:E613)</f>
        <v>9931370.57</v>
      </c>
      <c r="F608" s="10">
        <f t="shared" si="266"/>
        <v>850000</v>
      </c>
      <c r="G608" s="10">
        <f t="shared" si="266"/>
        <v>984967</v>
      </c>
      <c r="H608" s="10">
        <f t="shared" si="266"/>
        <v>264967</v>
      </c>
      <c r="I608" s="10">
        <f t="shared" si="266"/>
        <v>140000</v>
      </c>
      <c r="J608" s="10">
        <f t="shared" si="266"/>
        <v>0</v>
      </c>
      <c r="K608" s="10">
        <f t="shared" si="266"/>
        <v>580000</v>
      </c>
      <c r="L608" s="10">
        <f t="shared" si="266"/>
        <v>0</v>
      </c>
      <c r="M608" s="10">
        <f t="shared" si="266"/>
        <v>210000</v>
      </c>
      <c r="N608" s="12"/>
    </row>
    <row r="609" s="1" customFormat="1" ht="28" customHeight="1" spans="1:14">
      <c r="A609" s="13" t="s">
        <v>547</v>
      </c>
      <c r="B609" s="13" t="s">
        <v>673</v>
      </c>
      <c r="C609" s="14">
        <f t="shared" si="242"/>
        <v>580000</v>
      </c>
      <c r="D609" s="14">
        <f t="shared" si="259"/>
        <v>0</v>
      </c>
      <c r="E609" s="14"/>
      <c r="F609" s="14"/>
      <c r="G609" s="14">
        <f>SUM(H609:K609)</f>
        <v>580000</v>
      </c>
      <c r="H609" s="14"/>
      <c r="I609" s="14"/>
      <c r="J609" s="14"/>
      <c r="K609" s="14">
        <v>580000</v>
      </c>
      <c r="L609" s="14"/>
      <c r="M609" s="14"/>
      <c r="N609" s="13"/>
    </row>
    <row r="610" s="1" customFormat="1" ht="28" customHeight="1" spans="1:14">
      <c r="A610" s="13" t="s">
        <v>40</v>
      </c>
      <c r="B610" s="13" t="s">
        <v>549</v>
      </c>
      <c r="C610" s="14">
        <f t="shared" si="242"/>
        <v>264967</v>
      </c>
      <c r="D610" s="14">
        <f t="shared" si="259"/>
        <v>0</v>
      </c>
      <c r="E610" s="14"/>
      <c r="F610" s="14"/>
      <c r="G610" s="14">
        <f>SUM(H610:K610)</f>
        <v>264967</v>
      </c>
      <c r="H610" s="14">
        <v>264967</v>
      </c>
      <c r="I610" s="14"/>
      <c r="J610" s="14"/>
      <c r="K610" s="14"/>
      <c r="L610" s="14"/>
      <c r="M610" s="14"/>
      <c r="N610" s="13"/>
    </row>
    <row r="611" s="1" customFormat="1" ht="28" customHeight="1" spans="1:14">
      <c r="A611" s="13" t="s">
        <v>40</v>
      </c>
      <c r="B611" s="13" t="s">
        <v>550</v>
      </c>
      <c r="C611" s="14">
        <f t="shared" si="242"/>
        <v>140000</v>
      </c>
      <c r="D611" s="14">
        <f t="shared" si="259"/>
        <v>0</v>
      </c>
      <c r="E611" s="14"/>
      <c r="F611" s="14"/>
      <c r="G611" s="14">
        <f>SUM(I611:K611)</f>
        <v>140000</v>
      </c>
      <c r="H611" s="36"/>
      <c r="I611" s="14">
        <v>140000</v>
      </c>
      <c r="J611" s="14"/>
      <c r="K611" s="14"/>
      <c r="L611" s="14"/>
      <c r="M611" s="14"/>
      <c r="N611" s="13"/>
    </row>
    <row r="612" s="1" customFormat="1" ht="28" customHeight="1" spans="1:14">
      <c r="A612" s="13" t="s">
        <v>40</v>
      </c>
      <c r="B612" s="13" t="s">
        <v>24</v>
      </c>
      <c r="C612" s="14">
        <f t="shared" si="242"/>
        <v>850000</v>
      </c>
      <c r="D612" s="14">
        <f t="shared" si="259"/>
        <v>850000</v>
      </c>
      <c r="E612" s="14"/>
      <c r="F612" s="14">
        <v>850000</v>
      </c>
      <c r="G612" s="14">
        <f>SUM(H612:K612)</f>
        <v>0</v>
      </c>
      <c r="H612" s="14"/>
      <c r="I612" s="14"/>
      <c r="J612" s="14"/>
      <c r="K612" s="14"/>
      <c r="L612" s="14"/>
      <c r="M612" s="14">
        <v>210000</v>
      </c>
      <c r="N612" s="13"/>
    </row>
    <row r="613" s="1" customFormat="1" ht="28" customHeight="1" spans="1:14">
      <c r="A613" s="13" t="s">
        <v>40</v>
      </c>
      <c r="B613" s="13" t="s">
        <v>615</v>
      </c>
      <c r="C613" s="14">
        <f t="shared" si="242"/>
        <v>9931370.57</v>
      </c>
      <c r="D613" s="14">
        <f t="shared" si="259"/>
        <v>9931370.57</v>
      </c>
      <c r="E613" s="15">
        <v>9931370.57</v>
      </c>
      <c r="F613" s="14"/>
      <c r="G613" s="14">
        <f>SUM(H613:K613)</f>
        <v>0</v>
      </c>
      <c r="H613" s="14"/>
      <c r="I613" s="14"/>
      <c r="J613" s="14"/>
      <c r="K613" s="14"/>
      <c r="L613" s="14"/>
      <c r="M613" s="14"/>
      <c r="N613" s="13"/>
    </row>
    <row r="614" s="1" customFormat="1" ht="28" customHeight="1" spans="1:14">
      <c r="A614" s="12"/>
      <c r="B614" s="12" t="s">
        <v>551</v>
      </c>
      <c r="C614" s="10">
        <f t="shared" si="242"/>
        <v>7631672.52</v>
      </c>
      <c r="D614" s="10">
        <f t="shared" si="259"/>
        <v>7475690.52</v>
      </c>
      <c r="E614" s="10">
        <f t="shared" ref="E614:M614" si="267">SUM(E615:E618)</f>
        <v>6675690.52</v>
      </c>
      <c r="F614" s="10">
        <f t="shared" si="267"/>
        <v>800000</v>
      </c>
      <c r="G614" s="10">
        <f t="shared" si="267"/>
        <v>155982</v>
      </c>
      <c r="H614" s="10">
        <f t="shared" si="267"/>
        <v>89982</v>
      </c>
      <c r="I614" s="10">
        <f t="shared" si="267"/>
        <v>66000</v>
      </c>
      <c r="J614" s="10">
        <f t="shared" si="267"/>
        <v>0</v>
      </c>
      <c r="K614" s="10">
        <f t="shared" si="267"/>
        <v>0</v>
      </c>
      <c r="L614" s="10">
        <f t="shared" si="267"/>
        <v>0</v>
      </c>
      <c r="M614" s="10">
        <f t="shared" si="267"/>
        <v>228000</v>
      </c>
      <c r="N614" s="12"/>
    </row>
    <row r="615" s="1" customFormat="1" ht="28" customHeight="1" spans="1:14">
      <c r="A615" s="13" t="s">
        <v>40</v>
      </c>
      <c r="B615" s="13" t="s">
        <v>674</v>
      </c>
      <c r="C615" s="14">
        <f t="shared" si="242"/>
        <v>89982</v>
      </c>
      <c r="D615" s="14">
        <f t="shared" si="259"/>
        <v>0</v>
      </c>
      <c r="E615" s="14"/>
      <c r="F615" s="14"/>
      <c r="G615" s="14">
        <f>SUM(H615:K615)</f>
        <v>89982</v>
      </c>
      <c r="H615" s="14">
        <v>89982</v>
      </c>
      <c r="I615" s="14"/>
      <c r="J615" s="14"/>
      <c r="K615" s="14"/>
      <c r="L615" s="14"/>
      <c r="M615" s="14"/>
      <c r="N615" s="13"/>
    </row>
    <row r="616" s="1" customFormat="1" ht="28" customHeight="1" spans="1:14">
      <c r="A616" s="13" t="s">
        <v>40</v>
      </c>
      <c r="B616" s="13" t="s">
        <v>675</v>
      </c>
      <c r="C616" s="14">
        <f t="shared" si="242"/>
        <v>66000</v>
      </c>
      <c r="D616" s="14">
        <f t="shared" si="259"/>
        <v>0</v>
      </c>
      <c r="E616" s="14"/>
      <c r="F616" s="14"/>
      <c r="G616" s="14">
        <f>SUM(H616:K616)</f>
        <v>66000</v>
      </c>
      <c r="H616" s="14"/>
      <c r="I616" s="14">
        <v>66000</v>
      </c>
      <c r="J616" s="14"/>
      <c r="K616" s="14"/>
      <c r="L616" s="14"/>
      <c r="M616" s="14"/>
      <c r="N616" s="13"/>
    </row>
    <row r="617" s="1" customFormat="1" ht="28" customHeight="1" spans="1:14">
      <c r="A617" s="13" t="s">
        <v>40</v>
      </c>
      <c r="B617" s="13" t="s">
        <v>615</v>
      </c>
      <c r="C617" s="14">
        <f t="shared" si="242"/>
        <v>6675690.52</v>
      </c>
      <c r="D617" s="14">
        <f t="shared" si="259"/>
        <v>6675690.52</v>
      </c>
      <c r="E617" s="15">
        <v>6675690.52</v>
      </c>
      <c r="F617" s="14"/>
      <c r="G617" s="14">
        <f>SUM(H617:K617)</f>
        <v>0</v>
      </c>
      <c r="H617" s="14"/>
      <c r="I617" s="14"/>
      <c r="J617" s="14"/>
      <c r="K617" s="14"/>
      <c r="L617" s="14"/>
      <c r="M617" s="14"/>
      <c r="N617" s="13"/>
    </row>
    <row r="618" s="1" customFormat="1" ht="28" customHeight="1" spans="1:14">
      <c r="A618" s="13" t="s">
        <v>40</v>
      </c>
      <c r="B618" s="13" t="s">
        <v>24</v>
      </c>
      <c r="C618" s="14">
        <f t="shared" ref="C618:C663" si="268">SUM(D618,G618)</f>
        <v>800000</v>
      </c>
      <c r="D618" s="14">
        <f t="shared" si="259"/>
        <v>800000</v>
      </c>
      <c r="E618" s="14"/>
      <c r="F618" s="14">
        <v>800000</v>
      </c>
      <c r="G618" s="14">
        <f>SUM(H618:K618)</f>
        <v>0</v>
      </c>
      <c r="H618" s="14"/>
      <c r="I618" s="14"/>
      <c r="J618" s="14"/>
      <c r="K618" s="14"/>
      <c r="L618" s="14"/>
      <c r="M618" s="14">
        <v>228000</v>
      </c>
      <c r="N618" s="13"/>
    </row>
    <row r="619" s="1" customFormat="1" ht="28" customHeight="1" spans="1:14">
      <c r="A619" s="12"/>
      <c r="B619" s="12" t="s">
        <v>554</v>
      </c>
      <c r="C619" s="10">
        <f t="shared" si="268"/>
        <v>8955746.08</v>
      </c>
      <c r="D619" s="10">
        <f t="shared" si="259"/>
        <v>8662450.08</v>
      </c>
      <c r="E619" s="10">
        <f t="shared" ref="E619:M619" si="269">SUM(E620:E623)</f>
        <v>7812450.08</v>
      </c>
      <c r="F619" s="10">
        <f t="shared" si="269"/>
        <v>850000</v>
      </c>
      <c r="G619" s="10">
        <f t="shared" si="269"/>
        <v>293296</v>
      </c>
      <c r="H619" s="10">
        <f t="shared" si="269"/>
        <v>203296</v>
      </c>
      <c r="I619" s="10">
        <f t="shared" si="269"/>
        <v>90000</v>
      </c>
      <c r="J619" s="10">
        <f t="shared" si="269"/>
        <v>0</v>
      </c>
      <c r="K619" s="10">
        <f t="shared" si="269"/>
        <v>0</v>
      </c>
      <c r="L619" s="10">
        <f t="shared" si="269"/>
        <v>0</v>
      </c>
      <c r="M619" s="10">
        <f t="shared" si="269"/>
        <v>190000</v>
      </c>
      <c r="N619" s="12"/>
    </row>
    <row r="620" s="1" customFormat="1" ht="28" customHeight="1" spans="1:14">
      <c r="A620" s="13" t="s">
        <v>40</v>
      </c>
      <c r="B620" s="13" t="s">
        <v>674</v>
      </c>
      <c r="C620" s="14">
        <f t="shared" si="268"/>
        <v>203296</v>
      </c>
      <c r="D620" s="14">
        <f t="shared" si="259"/>
        <v>0</v>
      </c>
      <c r="E620" s="14"/>
      <c r="F620" s="14"/>
      <c r="G620" s="14">
        <f>SUM(H620:K620)</f>
        <v>203296</v>
      </c>
      <c r="H620" s="14">
        <v>203296</v>
      </c>
      <c r="I620" s="14"/>
      <c r="J620" s="14"/>
      <c r="K620" s="14"/>
      <c r="L620" s="14"/>
      <c r="M620" s="14"/>
      <c r="N620" s="13"/>
    </row>
    <row r="621" s="1" customFormat="1" ht="28" customHeight="1" spans="1:14">
      <c r="A621" s="13" t="s">
        <v>40</v>
      </c>
      <c r="B621" s="13" t="s">
        <v>675</v>
      </c>
      <c r="C621" s="14">
        <f t="shared" si="268"/>
        <v>90000</v>
      </c>
      <c r="D621" s="14">
        <f t="shared" si="259"/>
        <v>0</v>
      </c>
      <c r="E621" s="14"/>
      <c r="F621" s="14"/>
      <c r="G621" s="14">
        <f>SUM(H621:K621)</f>
        <v>90000</v>
      </c>
      <c r="H621" s="14"/>
      <c r="I621" s="14">
        <v>90000</v>
      </c>
      <c r="J621" s="14"/>
      <c r="K621" s="14"/>
      <c r="L621" s="14"/>
      <c r="M621" s="14"/>
      <c r="N621" s="13"/>
    </row>
    <row r="622" s="1" customFormat="1" ht="28" customHeight="1" spans="1:14">
      <c r="A622" s="13" t="s">
        <v>40</v>
      </c>
      <c r="B622" s="13" t="s">
        <v>24</v>
      </c>
      <c r="C622" s="14">
        <f t="shared" si="268"/>
        <v>850000</v>
      </c>
      <c r="D622" s="14">
        <f t="shared" si="259"/>
        <v>850000</v>
      </c>
      <c r="E622" s="14"/>
      <c r="F622" s="14">
        <v>850000</v>
      </c>
      <c r="G622" s="14">
        <f>SUM(H622:K622)</f>
        <v>0</v>
      </c>
      <c r="H622" s="14"/>
      <c r="I622" s="14"/>
      <c r="J622" s="14"/>
      <c r="K622" s="14"/>
      <c r="L622" s="14"/>
      <c r="M622" s="14">
        <v>190000</v>
      </c>
      <c r="N622" s="13"/>
    </row>
    <row r="623" s="1" customFormat="1" ht="28" customHeight="1" spans="1:14">
      <c r="A623" s="13" t="s">
        <v>40</v>
      </c>
      <c r="B623" s="13" t="s">
        <v>615</v>
      </c>
      <c r="C623" s="14">
        <f t="shared" si="268"/>
        <v>7812450.08</v>
      </c>
      <c r="D623" s="14">
        <f t="shared" si="259"/>
        <v>7812450.08</v>
      </c>
      <c r="E623" s="15">
        <v>7812450.08</v>
      </c>
      <c r="F623" s="14"/>
      <c r="G623" s="14">
        <f>SUM(H623:K623)</f>
        <v>0</v>
      </c>
      <c r="H623" s="14"/>
      <c r="I623" s="14"/>
      <c r="J623" s="14"/>
      <c r="K623" s="14"/>
      <c r="L623" s="14"/>
      <c r="M623" s="14"/>
      <c r="N623" s="13"/>
    </row>
    <row r="624" s="1" customFormat="1" ht="28" customHeight="1" spans="1:14">
      <c r="A624" s="12"/>
      <c r="B624" s="12" t="s">
        <v>556</v>
      </c>
      <c r="C624" s="10">
        <f t="shared" si="268"/>
        <v>8208043.57</v>
      </c>
      <c r="D624" s="10">
        <f t="shared" si="259"/>
        <v>7937873.57</v>
      </c>
      <c r="E624" s="10">
        <f t="shared" ref="E624:M624" si="270">SUM(E625:E628)</f>
        <v>7137873.57</v>
      </c>
      <c r="F624" s="10">
        <f t="shared" si="270"/>
        <v>800000</v>
      </c>
      <c r="G624" s="10">
        <f t="shared" si="270"/>
        <v>270170</v>
      </c>
      <c r="H624" s="10">
        <f t="shared" si="270"/>
        <v>192170</v>
      </c>
      <c r="I624" s="10">
        <f t="shared" si="270"/>
        <v>78000</v>
      </c>
      <c r="J624" s="10">
        <f t="shared" si="270"/>
        <v>0</v>
      </c>
      <c r="K624" s="10">
        <f t="shared" si="270"/>
        <v>0</v>
      </c>
      <c r="L624" s="10">
        <f t="shared" si="270"/>
        <v>0</v>
      </c>
      <c r="M624" s="10">
        <f t="shared" si="270"/>
        <v>270000</v>
      </c>
      <c r="N624" s="12"/>
    </row>
    <row r="625" s="1" customFormat="1" ht="28" customHeight="1" spans="1:14">
      <c r="A625" s="13" t="s">
        <v>40</v>
      </c>
      <c r="B625" s="13" t="s">
        <v>674</v>
      </c>
      <c r="C625" s="14">
        <f t="shared" si="268"/>
        <v>192170</v>
      </c>
      <c r="D625" s="14">
        <f t="shared" si="259"/>
        <v>0</v>
      </c>
      <c r="E625" s="14"/>
      <c r="F625" s="14"/>
      <c r="G625" s="14">
        <f>SUM(H625:K625)</f>
        <v>192170</v>
      </c>
      <c r="H625" s="14">
        <v>192170</v>
      </c>
      <c r="I625" s="14"/>
      <c r="J625" s="14"/>
      <c r="K625" s="14"/>
      <c r="L625" s="14"/>
      <c r="M625" s="14"/>
      <c r="N625" s="13"/>
    </row>
    <row r="626" s="1" customFormat="1" ht="28" customHeight="1" spans="1:14">
      <c r="A626" s="13" t="s">
        <v>40</v>
      </c>
      <c r="B626" s="13" t="s">
        <v>675</v>
      </c>
      <c r="C626" s="14">
        <f t="shared" si="268"/>
        <v>78000</v>
      </c>
      <c r="D626" s="14">
        <f t="shared" si="259"/>
        <v>0</v>
      </c>
      <c r="E626" s="14"/>
      <c r="F626" s="14"/>
      <c r="G626" s="14">
        <f>SUM(H626:K626)</f>
        <v>78000</v>
      </c>
      <c r="H626" s="14"/>
      <c r="I626" s="14">
        <v>78000</v>
      </c>
      <c r="J626" s="14"/>
      <c r="K626" s="14"/>
      <c r="L626" s="14"/>
      <c r="M626" s="14"/>
      <c r="N626" s="13"/>
    </row>
    <row r="627" s="1" customFormat="1" ht="28" customHeight="1" spans="1:14">
      <c r="A627" s="13" t="s">
        <v>40</v>
      </c>
      <c r="B627" s="13" t="s">
        <v>615</v>
      </c>
      <c r="C627" s="14">
        <f t="shared" si="268"/>
        <v>7137873.57</v>
      </c>
      <c r="D627" s="14">
        <f t="shared" si="259"/>
        <v>7137873.57</v>
      </c>
      <c r="E627" s="15">
        <v>7137873.57</v>
      </c>
      <c r="F627" s="14"/>
      <c r="G627" s="14">
        <f>SUM(H627:K627)</f>
        <v>0</v>
      </c>
      <c r="H627" s="14"/>
      <c r="I627" s="14"/>
      <c r="J627" s="14"/>
      <c r="K627" s="14"/>
      <c r="L627" s="14"/>
      <c r="M627" s="14"/>
      <c r="N627" s="13"/>
    </row>
    <row r="628" s="1" customFormat="1" ht="28" customHeight="1" spans="1:14">
      <c r="A628" s="13" t="s">
        <v>40</v>
      </c>
      <c r="B628" s="13" t="s">
        <v>24</v>
      </c>
      <c r="C628" s="14">
        <f t="shared" si="268"/>
        <v>800000</v>
      </c>
      <c r="D628" s="14">
        <f t="shared" si="259"/>
        <v>800000</v>
      </c>
      <c r="E628" s="14"/>
      <c r="F628" s="14">
        <v>800000</v>
      </c>
      <c r="G628" s="14">
        <f>SUM(H628:K628)</f>
        <v>0</v>
      </c>
      <c r="H628" s="14"/>
      <c r="I628" s="14"/>
      <c r="J628" s="14"/>
      <c r="K628" s="14"/>
      <c r="L628" s="14"/>
      <c r="M628" s="14">
        <v>270000</v>
      </c>
      <c r="N628" s="13"/>
    </row>
    <row r="629" s="1" customFormat="1" ht="28" customHeight="1" spans="1:14">
      <c r="A629" s="12"/>
      <c r="B629" s="12" t="s">
        <v>558</v>
      </c>
      <c r="C629" s="10">
        <f t="shared" si="268"/>
        <v>8701518.76</v>
      </c>
      <c r="D629" s="10">
        <f t="shared" si="259"/>
        <v>8440450.76</v>
      </c>
      <c r="E629" s="10">
        <f t="shared" ref="E629:M629" si="271">SUM(E630:E633)</f>
        <v>7640450.76</v>
      </c>
      <c r="F629" s="10">
        <f t="shared" si="271"/>
        <v>800000</v>
      </c>
      <c r="G629" s="10">
        <f t="shared" si="271"/>
        <v>261068</v>
      </c>
      <c r="H629" s="10">
        <f t="shared" si="271"/>
        <v>195068</v>
      </c>
      <c r="I629" s="10">
        <f t="shared" si="271"/>
        <v>66000</v>
      </c>
      <c r="J629" s="10">
        <f t="shared" si="271"/>
        <v>0</v>
      </c>
      <c r="K629" s="10">
        <f t="shared" si="271"/>
        <v>0</v>
      </c>
      <c r="L629" s="10">
        <f t="shared" si="271"/>
        <v>0</v>
      </c>
      <c r="M629" s="10">
        <f t="shared" si="271"/>
        <v>230000</v>
      </c>
      <c r="N629" s="12"/>
    </row>
    <row r="630" s="1" customFormat="1" ht="28" customHeight="1" spans="1:14">
      <c r="A630" s="13" t="s">
        <v>40</v>
      </c>
      <c r="B630" s="13" t="s">
        <v>674</v>
      </c>
      <c r="C630" s="14">
        <f t="shared" si="268"/>
        <v>195068</v>
      </c>
      <c r="D630" s="14">
        <f t="shared" si="259"/>
        <v>0</v>
      </c>
      <c r="E630" s="14"/>
      <c r="F630" s="14"/>
      <c r="G630" s="14">
        <f>SUM(H630:K630)</f>
        <v>195068</v>
      </c>
      <c r="H630" s="14">
        <v>195068</v>
      </c>
      <c r="I630" s="14"/>
      <c r="J630" s="14"/>
      <c r="K630" s="14"/>
      <c r="L630" s="14"/>
      <c r="M630" s="14"/>
      <c r="N630" s="13"/>
    </row>
    <row r="631" s="1" customFormat="1" ht="28" customHeight="1" spans="1:14">
      <c r="A631" s="13" t="s">
        <v>40</v>
      </c>
      <c r="B631" s="13" t="s">
        <v>559</v>
      </c>
      <c r="C631" s="14">
        <f t="shared" si="268"/>
        <v>66000</v>
      </c>
      <c r="D631" s="14">
        <f t="shared" si="259"/>
        <v>0</v>
      </c>
      <c r="E631" s="14"/>
      <c r="F631" s="14"/>
      <c r="G631" s="14">
        <f>SUM(H631:K631)</f>
        <v>66000</v>
      </c>
      <c r="H631" s="14"/>
      <c r="I631" s="14">
        <v>66000</v>
      </c>
      <c r="J631" s="14"/>
      <c r="K631" s="14"/>
      <c r="L631" s="14"/>
      <c r="M631" s="14"/>
      <c r="N631" s="13"/>
    </row>
    <row r="632" s="1" customFormat="1" ht="28" customHeight="1" spans="1:14">
      <c r="A632" s="13" t="s">
        <v>40</v>
      </c>
      <c r="B632" s="13" t="s">
        <v>615</v>
      </c>
      <c r="C632" s="14">
        <f t="shared" si="268"/>
        <v>7640450.76</v>
      </c>
      <c r="D632" s="14">
        <f t="shared" si="259"/>
        <v>7640450.76</v>
      </c>
      <c r="E632" s="15">
        <v>7640450.76</v>
      </c>
      <c r="F632" s="14"/>
      <c r="G632" s="14">
        <f>SUM(H632:K632)</f>
        <v>0</v>
      </c>
      <c r="H632" s="14"/>
      <c r="I632" s="14"/>
      <c r="J632" s="14"/>
      <c r="K632" s="14"/>
      <c r="L632" s="14"/>
      <c r="M632" s="14"/>
      <c r="N632" s="13"/>
    </row>
    <row r="633" s="1" customFormat="1" ht="28" customHeight="1" spans="1:14">
      <c r="A633" s="13" t="s">
        <v>40</v>
      </c>
      <c r="B633" s="13" t="s">
        <v>24</v>
      </c>
      <c r="C633" s="14">
        <f t="shared" si="268"/>
        <v>800000</v>
      </c>
      <c r="D633" s="14">
        <f t="shared" si="259"/>
        <v>800000</v>
      </c>
      <c r="E633" s="14"/>
      <c r="F633" s="14">
        <v>800000</v>
      </c>
      <c r="G633" s="14">
        <f>SUM(H633:K633)</f>
        <v>0</v>
      </c>
      <c r="H633" s="14"/>
      <c r="I633" s="14"/>
      <c r="J633" s="14"/>
      <c r="K633" s="14"/>
      <c r="L633" s="14"/>
      <c r="M633" s="14">
        <v>230000</v>
      </c>
      <c r="N633" s="13"/>
    </row>
    <row r="634" s="1" customFormat="1" ht="28" customHeight="1" spans="1:14">
      <c r="A634" s="12"/>
      <c r="B634" s="12" t="s">
        <v>560</v>
      </c>
      <c r="C634" s="10">
        <f t="shared" si="268"/>
        <v>8737027.42</v>
      </c>
      <c r="D634" s="10">
        <f t="shared" si="259"/>
        <v>8397000.42</v>
      </c>
      <c r="E634" s="10">
        <f t="shared" ref="E634:M634" si="272">SUM(E635:E638)</f>
        <v>7547000.42</v>
      </c>
      <c r="F634" s="10">
        <f t="shared" si="272"/>
        <v>850000</v>
      </c>
      <c r="G634" s="10">
        <f t="shared" si="272"/>
        <v>340027</v>
      </c>
      <c r="H634" s="10">
        <f t="shared" si="272"/>
        <v>280027</v>
      </c>
      <c r="I634" s="10">
        <f t="shared" si="272"/>
        <v>60000</v>
      </c>
      <c r="J634" s="10">
        <f t="shared" si="272"/>
        <v>0</v>
      </c>
      <c r="K634" s="10">
        <f t="shared" si="272"/>
        <v>0</v>
      </c>
      <c r="L634" s="10">
        <f t="shared" si="272"/>
        <v>0</v>
      </c>
      <c r="M634" s="10">
        <f t="shared" si="272"/>
        <v>260000</v>
      </c>
      <c r="N634" s="12"/>
    </row>
    <row r="635" s="1" customFormat="1" ht="28" customHeight="1" spans="1:14">
      <c r="A635" s="13" t="s">
        <v>40</v>
      </c>
      <c r="B635" s="13" t="s">
        <v>674</v>
      </c>
      <c r="C635" s="14">
        <f t="shared" si="268"/>
        <v>280027</v>
      </c>
      <c r="D635" s="14">
        <f t="shared" si="259"/>
        <v>0</v>
      </c>
      <c r="E635" s="14"/>
      <c r="F635" s="14"/>
      <c r="G635" s="14">
        <f>SUM(H635:K635)</f>
        <v>280027</v>
      </c>
      <c r="H635" s="14">
        <v>280027</v>
      </c>
      <c r="I635" s="14"/>
      <c r="J635" s="14"/>
      <c r="K635" s="14"/>
      <c r="L635" s="14"/>
      <c r="M635" s="14"/>
      <c r="N635" s="13"/>
    </row>
    <row r="636" s="1" customFormat="1" ht="28" customHeight="1" spans="1:14">
      <c r="A636" s="13" t="s">
        <v>40</v>
      </c>
      <c r="B636" s="13" t="s">
        <v>675</v>
      </c>
      <c r="C636" s="14">
        <f t="shared" si="268"/>
        <v>60000</v>
      </c>
      <c r="D636" s="14">
        <f t="shared" si="259"/>
        <v>0</v>
      </c>
      <c r="E636" s="14"/>
      <c r="F636" s="14"/>
      <c r="G636" s="14">
        <f>SUM(H636:K636)</f>
        <v>60000</v>
      </c>
      <c r="H636" s="14"/>
      <c r="I636" s="14">
        <v>60000</v>
      </c>
      <c r="J636" s="14"/>
      <c r="K636" s="14"/>
      <c r="L636" s="14"/>
      <c r="M636" s="14"/>
      <c r="N636" s="13"/>
    </row>
    <row r="637" s="1" customFormat="1" ht="28" customHeight="1" spans="1:14">
      <c r="A637" s="13" t="s">
        <v>40</v>
      </c>
      <c r="B637" s="13" t="s">
        <v>24</v>
      </c>
      <c r="C637" s="14">
        <f t="shared" si="268"/>
        <v>850000</v>
      </c>
      <c r="D637" s="14">
        <f t="shared" si="259"/>
        <v>850000</v>
      </c>
      <c r="E637" s="14"/>
      <c r="F637" s="14">
        <v>850000</v>
      </c>
      <c r="G637" s="14">
        <f>SUM(H637:K637)</f>
        <v>0</v>
      </c>
      <c r="H637" s="14"/>
      <c r="I637" s="14"/>
      <c r="J637" s="14"/>
      <c r="K637" s="14"/>
      <c r="L637" s="14"/>
      <c r="M637" s="14">
        <v>260000</v>
      </c>
      <c r="N637" s="13"/>
    </row>
    <row r="638" s="1" customFormat="1" ht="28" customHeight="1" spans="1:14">
      <c r="A638" s="13" t="s">
        <v>40</v>
      </c>
      <c r="B638" s="13" t="s">
        <v>615</v>
      </c>
      <c r="C638" s="14">
        <f t="shared" si="268"/>
        <v>7547000.42</v>
      </c>
      <c r="D638" s="14">
        <f t="shared" si="259"/>
        <v>7547000.42</v>
      </c>
      <c r="E638" s="15">
        <v>7547000.42</v>
      </c>
      <c r="F638" s="14"/>
      <c r="G638" s="14">
        <f>SUM(H638:K638)</f>
        <v>0</v>
      </c>
      <c r="H638" s="14"/>
      <c r="I638" s="14"/>
      <c r="J638" s="14"/>
      <c r="K638" s="14"/>
      <c r="L638" s="14"/>
      <c r="M638" s="14"/>
      <c r="N638" s="13"/>
    </row>
    <row r="639" s="1" customFormat="1" ht="28" customHeight="1" spans="1:14">
      <c r="A639" s="12"/>
      <c r="B639" s="12" t="s">
        <v>561</v>
      </c>
      <c r="C639" s="10">
        <f t="shared" si="268"/>
        <v>8556320.89</v>
      </c>
      <c r="D639" s="10">
        <f t="shared" si="259"/>
        <v>8279464.89</v>
      </c>
      <c r="E639" s="10">
        <f t="shared" ref="E639:M639" si="273">SUM(E640:E643)</f>
        <v>7479464.89</v>
      </c>
      <c r="F639" s="10">
        <f t="shared" si="273"/>
        <v>800000</v>
      </c>
      <c r="G639" s="10">
        <f t="shared" si="273"/>
        <v>276856</v>
      </c>
      <c r="H639" s="10">
        <f t="shared" si="273"/>
        <v>204856</v>
      </c>
      <c r="I639" s="10">
        <f t="shared" si="273"/>
        <v>72000</v>
      </c>
      <c r="J639" s="10">
        <f t="shared" si="273"/>
        <v>0</v>
      </c>
      <c r="K639" s="10">
        <f t="shared" si="273"/>
        <v>0</v>
      </c>
      <c r="L639" s="10">
        <f t="shared" si="273"/>
        <v>0</v>
      </c>
      <c r="M639" s="10">
        <f t="shared" si="273"/>
        <v>350000</v>
      </c>
      <c r="N639" s="12"/>
    </row>
    <row r="640" s="1" customFormat="1" ht="28" customHeight="1" spans="1:14">
      <c r="A640" s="13" t="s">
        <v>40</v>
      </c>
      <c r="B640" s="13" t="s">
        <v>674</v>
      </c>
      <c r="C640" s="14">
        <f t="shared" si="268"/>
        <v>204856</v>
      </c>
      <c r="D640" s="14">
        <f t="shared" si="259"/>
        <v>0</v>
      </c>
      <c r="E640" s="14"/>
      <c r="F640" s="14"/>
      <c r="G640" s="14">
        <f>SUM(H640:K640)</f>
        <v>204856</v>
      </c>
      <c r="H640" s="14">
        <v>204856</v>
      </c>
      <c r="I640" s="14"/>
      <c r="J640" s="14"/>
      <c r="K640" s="14"/>
      <c r="L640" s="14"/>
      <c r="M640" s="14"/>
      <c r="N640" s="13"/>
    </row>
    <row r="641" s="1" customFormat="1" ht="28" customHeight="1" spans="1:14">
      <c r="A641" s="13" t="s">
        <v>40</v>
      </c>
      <c r="B641" s="13" t="s">
        <v>675</v>
      </c>
      <c r="C641" s="14">
        <f t="shared" si="268"/>
        <v>72000</v>
      </c>
      <c r="D641" s="14">
        <f t="shared" si="259"/>
        <v>0</v>
      </c>
      <c r="E641" s="14"/>
      <c r="F641" s="14"/>
      <c r="G641" s="14">
        <f>SUM(H641:K641)</f>
        <v>72000</v>
      </c>
      <c r="H641" s="14"/>
      <c r="I641" s="14">
        <v>72000</v>
      </c>
      <c r="J641" s="14"/>
      <c r="K641" s="14"/>
      <c r="L641" s="14"/>
      <c r="M641" s="14"/>
      <c r="N641" s="13"/>
    </row>
    <row r="642" s="1" customFormat="1" ht="28" customHeight="1" spans="1:14">
      <c r="A642" s="13" t="s">
        <v>40</v>
      </c>
      <c r="B642" s="13" t="s">
        <v>615</v>
      </c>
      <c r="C642" s="14">
        <f t="shared" si="268"/>
        <v>7479464.89</v>
      </c>
      <c r="D642" s="14">
        <f t="shared" si="259"/>
        <v>7479464.89</v>
      </c>
      <c r="E642" s="15">
        <v>7479464.89</v>
      </c>
      <c r="F642" s="14"/>
      <c r="G642" s="14">
        <f>SUM(H642:K642)</f>
        <v>0</v>
      </c>
      <c r="H642" s="14"/>
      <c r="I642" s="14"/>
      <c r="J642" s="14"/>
      <c r="K642" s="14"/>
      <c r="L642" s="14"/>
      <c r="M642" s="14"/>
      <c r="N642" s="13"/>
    </row>
    <row r="643" s="1" customFormat="1" ht="28" customHeight="1" spans="1:14">
      <c r="A643" s="13" t="s">
        <v>40</v>
      </c>
      <c r="B643" s="13" t="s">
        <v>24</v>
      </c>
      <c r="C643" s="14">
        <f t="shared" si="268"/>
        <v>800000</v>
      </c>
      <c r="D643" s="14">
        <f t="shared" si="259"/>
        <v>800000</v>
      </c>
      <c r="E643" s="14"/>
      <c r="F643" s="14">
        <v>800000</v>
      </c>
      <c r="G643" s="14">
        <f>SUM(H643:K643)</f>
        <v>0</v>
      </c>
      <c r="H643" s="14"/>
      <c r="I643" s="14"/>
      <c r="J643" s="14"/>
      <c r="K643" s="14"/>
      <c r="L643" s="14"/>
      <c r="M643" s="14">
        <v>350000</v>
      </c>
      <c r="N643" s="13"/>
    </row>
    <row r="644" s="1" customFormat="1" ht="28" customHeight="1" spans="1:14">
      <c r="A644" s="12"/>
      <c r="B644" s="12" t="s">
        <v>563</v>
      </c>
      <c r="C644" s="10">
        <f t="shared" si="268"/>
        <v>5906826.21</v>
      </c>
      <c r="D644" s="10">
        <f t="shared" si="259"/>
        <v>5681119.21</v>
      </c>
      <c r="E644" s="10">
        <f t="shared" ref="E644:M644" si="274">SUM(E645:E648)</f>
        <v>4931119.21</v>
      </c>
      <c r="F644" s="10">
        <f t="shared" si="274"/>
        <v>750000</v>
      </c>
      <c r="G644" s="10">
        <f t="shared" si="274"/>
        <v>225707</v>
      </c>
      <c r="H644" s="10">
        <f t="shared" si="274"/>
        <v>187707</v>
      </c>
      <c r="I644" s="10">
        <f t="shared" si="274"/>
        <v>38000</v>
      </c>
      <c r="J644" s="10">
        <f t="shared" si="274"/>
        <v>0</v>
      </c>
      <c r="K644" s="10">
        <f t="shared" si="274"/>
        <v>0</v>
      </c>
      <c r="L644" s="10">
        <f t="shared" si="274"/>
        <v>0</v>
      </c>
      <c r="M644" s="10">
        <f t="shared" si="274"/>
        <v>150000</v>
      </c>
      <c r="N644" s="12"/>
    </row>
    <row r="645" s="1" customFormat="1" ht="28" customHeight="1" spans="1:14">
      <c r="A645" s="13" t="s">
        <v>40</v>
      </c>
      <c r="B645" s="13" t="s">
        <v>674</v>
      </c>
      <c r="C645" s="14">
        <f t="shared" si="268"/>
        <v>187707</v>
      </c>
      <c r="D645" s="14">
        <f t="shared" si="259"/>
        <v>0</v>
      </c>
      <c r="E645" s="14"/>
      <c r="F645" s="14"/>
      <c r="G645" s="14">
        <f>SUM(H645:K645)</f>
        <v>187707</v>
      </c>
      <c r="H645" s="14">
        <v>187707</v>
      </c>
      <c r="I645" s="14"/>
      <c r="J645" s="14"/>
      <c r="K645" s="14"/>
      <c r="L645" s="14"/>
      <c r="M645" s="14"/>
      <c r="N645" s="13"/>
    </row>
    <row r="646" s="1" customFormat="1" ht="28" customHeight="1" spans="1:14">
      <c r="A646" s="13" t="s">
        <v>40</v>
      </c>
      <c r="B646" s="13" t="s">
        <v>675</v>
      </c>
      <c r="C646" s="14">
        <f t="shared" si="268"/>
        <v>38000</v>
      </c>
      <c r="D646" s="14">
        <f t="shared" si="259"/>
        <v>0</v>
      </c>
      <c r="E646" s="14"/>
      <c r="F646" s="14"/>
      <c r="G646" s="14">
        <f>SUM(H646:K646)</f>
        <v>38000</v>
      </c>
      <c r="H646" s="14"/>
      <c r="I646" s="14">
        <v>38000</v>
      </c>
      <c r="J646" s="14"/>
      <c r="K646" s="14"/>
      <c r="L646" s="14"/>
      <c r="M646" s="14"/>
      <c r="N646" s="13"/>
    </row>
    <row r="647" s="1" customFormat="1" ht="28" customHeight="1" spans="1:14">
      <c r="A647" s="13" t="s">
        <v>40</v>
      </c>
      <c r="B647" s="13" t="s">
        <v>24</v>
      </c>
      <c r="C647" s="14">
        <f t="shared" si="268"/>
        <v>750000</v>
      </c>
      <c r="D647" s="14">
        <f t="shared" si="259"/>
        <v>750000</v>
      </c>
      <c r="E647" s="14"/>
      <c r="F647" s="14">
        <v>750000</v>
      </c>
      <c r="G647" s="14">
        <f>SUM(H647:K647)</f>
        <v>0</v>
      </c>
      <c r="H647" s="14"/>
      <c r="I647" s="14"/>
      <c r="J647" s="14"/>
      <c r="K647" s="14"/>
      <c r="L647" s="14"/>
      <c r="M647" s="14">
        <v>150000</v>
      </c>
      <c r="N647" s="13"/>
    </row>
    <row r="648" s="1" customFormat="1" ht="28" customHeight="1" spans="1:14">
      <c r="A648" s="13" t="s">
        <v>40</v>
      </c>
      <c r="B648" s="13" t="s">
        <v>615</v>
      </c>
      <c r="C648" s="14">
        <f t="shared" si="268"/>
        <v>4931119.21</v>
      </c>
      <c r="D648" s="14">
        <f t="shared" si="259"/>
        <v>4931119.21</v>
      </c>
      <c r="E648" s="15">
        <v>4931119.21</v>
      </c>
      <c r="F648" s="14"/>
      <c r="G648" s="14">
        <f>SUM(H648:K648)</f>
        <v>0</v>
      </c>
      <c r="H648" s="14"/>
      <c r="I648" s="14"/>
      <c r="J648" s="14"/>
      <c r="K648" s="14"/>
      <c r="L648" s="14"/>
      <c r="M648" s="14"/>
      <c r="N648" s="13"/>
    </row>
    <row r="649" s="1" customFormat="1" ht="28" customHeight="1" spans="1:14">
      <c r="A649" s="12"/>
      <c r="B649" s="12" t="s">
        <v>565</v>
      </c>
      <c r="C649" s="10">
        <f t="shared" si="268"/>
        <v>7023065.5</v>
      </c>
      <c r="D649" s="10">
        <f t="shared" si="259"/>
        <v>6674291.5</v>
      </c>
      <c r="E649" s="10">
        <f t="shared" ref="E649:M649" si="275">SUM(E650:E653)</f>
        <v>5874291.5</v>
      </c>
      <c r="F649" s="10">
        <f t="shared" si="275"/>
        <v>800000</v>
      </c>
      <c r="G649" s="10">
        <f t="shared" si="275"/>
        <v>348774</v>
      </c>
      <c r="H649" s="10">
        <f t="shared" si="275"/>
        <v>290774</v>
      </c>
      <c r="I649" s="10">
        <f t="shared" si="275"/>
        <v>58000</v>
      </c>
      <c r="J649" s="10">
        <f t="shared" si="275"/>
        <v>0</v>
      </c>
      <c r="K649" s="10">
        <f t="shared" si="275"/>
        <v>0</v>
      </c>
      <c r="L649" s="10">
        <f t="shared" si="275"/>
        <v>0</v>
      </c>
      <c r="M649" s="10">
        <f t="shared" si="275"/>
        <v>220000</v>
      </c>
      <c r="N649" s="12"/>
    </row>
    <row r="650" s="1" customFormat="1" ht="28" customHeight="1" spans="1:14">
      <c r="A650" s="13" t="s">
        <v>40</v>
      </c>
      <c r="B650" s="13" t="s">
        <v>674</v>
      </c>
      <c r="C650" s="14">
        <f t="shared" si="268"/>
        <v>290774</v>
      </c>
      <c r="D650" s="14">
        <f t="shared" si="259"/>
        <v>0</v>
      </c>
      <c r="E650" s="14"/>
      <c r="F650" s="14"/>
      <c r="G650" s="14">
        <f>SUM(H650:K650)</f>
        <v>290774</v>
      </c>
      <c r="H650" s="14">
        <v>290774</v>
      </c>
      <c r="I650" s="14"/>
      <c r="J650" s="14"/>
      <c r="K650" s="14"/>
      <c r="L650" s="14"/>
      <c r="M650" s="14"/>
      <c r="N650" s="13"/>
    </row>
    <row r="651" s="1" customFormat="1" ht="28" customHeight="1" spans="1:14">
      <c r="A651" s="13" t="s">
        <v>40</v>
      </c>
      <c r="B651" s="13" t="s">
        <v>675</v>
      </c>
      <c r="C651" s="14">
        <f t="shared" si="268"/>
        <v>58000</v>
      </c>
      <c r="D651" s="14">
        <f t="shared" si="259"/>
        <v>0</v>
      </c>
      <c r="E651" s="14"/>
      <c r="F651" s="14"/>
      <c r="G651" s="14">
        <f>SUM(H651:K651)</f>
        <v>58000</v>
      </c>
      <c r="H651" s="14"/>
      <c r="I651" s="14">
        <v>58000</v>
      </c>
      <c r="J651" s="14"/>
      <c r="K651" s="14"/>
      <c r="L651" s="14"/>
      <c r="M651" s="14"/>
      <c r="N651" s="13"/>
    </row>
    <row r="652" s="1" customFormat="1" ht="28" customHeight="1" spans="1:14">
      <c r="A652" s="13" t="s">
        <v>40</v>
      </c>
      <c r="B652" s="13" t="s">
        <v>615</v>
      </c>
      <c r="C652" s="14">
        <f t="shared" si="268"/>
        <v>5874291.5</v>
      </c>
      <c r="D652" s="14">
        <f t="shared" si="259"/>
        <v>5874291.5</v>
      </c>
      <c r="E652" s="15">
        <v>5874291.5</v>
      </c>
      <c r="F652" s="14"/>
      <c r="G652" s="14">
        <f>SUM(H652:K652)</f>
        <v>0</v>
      </c>
      <c r="H652" s="14"/>
      <c r="I652" s="14"/>
      <c r="J652" s="14"/>
      <c r="K652" s="14"/>
      <c r="L652" s="14"/>
      <c r="M652" s="14"/>
      <c r="N652" s="13"/>
    </row>
    <row r="653" s="1" customFormat="1" ht="28" customHeight="1" spans="1:14">
      <c r="A653" s="13" t="s">
        <v>40</v>
      </c>
      <c r="B653" s="13" t="s">
        <v>24</v>
      </c>
      <c r="C653" s="14">
        <f t="shared" si="268"/>
        <v>800000</v>
      </c>
      <c r="D653" s="14">
        <f t="shared" si="259"/>
        <v>800000</v>
      </c>
      <c r="E653" s="14"/>
      <c r="F653" s="14">
        <v>800000</v>
      </c>
      <c r="G653" s="14">
        <f>SUM(H653:K653)</f>
        <v>0</v>
      </c>
      <c r="H653" s="14"/>
      <c r="I653" s="14"/>
      <c r="J653" s="14"/>
      <c r="K653" s="14"/>
      <c r="L653" s="14"/>
      <c r="M653" s="14">
        <v>220000</v>
      </c>
      <c r="N653" s="13"/>
    </row>
    <row r="654" s="1" customFormat="1" ht="28" customHeight="1" spans="1:14">
      <c r="A654" s="12"/>
      <c r="B654" s="12" t="s">
        <v>567</v>
      </c>
      <c r="C654" s="10">
        <f t="shared" si="268"/>
        <v>6530544.99</v>
      </c>
      <c r="D654" s="10">
        <f t="shared" si="259"/>
        <v>6274563.99</v>
      </c>
      <c r="E654" s="10">
        <f t="shared" ref="E654:M654" si="276">SUM(E655:E658)</f>
        <v>5524563.99</v>
      </c>
      <c r="F654" s="10">
        <f t="shared" si="276"/>
        <v>750000</v>
      </c>
      <c r="G654" s="10">
        <f t="shared" si="276"/>
        <v>255981</v>
      </c>
      <c r="H654" s="10">
        <f t="shared" si="276"/>
        <v>203981</v>
      </c>
      <c r="I654" s="10">
        <f t="shared" si="276"/>
        <v>52000</v>
      </c>
      <c r="J654" s="10">
        <f t="shared" si="276"/>
        <v>0</v>
      </c>
      <c r="K654" s="10">
        <f t="shared" si="276"/>
        <v>0</v>
      </c>
      <c r="L654" s="10">
        <f t="shared" si="276"/>
        <v>0</v>
      </c>
      <c r="M654" s="10">
        <f t="shared" si="276"/>
        <v>270000</v>
      </c>
      <c r="N654" s="12"/>
    </row>
    <row r="655" s="1" customFormat="1" ht="28" customHeight="1" spans="1:14">
      <c r="A655" s="13" t="s">
        <v>40</v>
      </c>
      <c r="B655" s="13" t="s">
        <v>674</v>
      </c>
      <c r="C655" s="14">
        <f t="shared" si="268"/>
        <v>203981</v>
      </c>
      <c r="D655" s="14">
        <f t="shared" si="259"/>
        <v>0</v>
      </c>
      <c r="E655" s="14"/>
      <c r="F655" s="14"/>
      <c r="G655" s="14">
        <f>SUM(H655:K655)</f>
        <v>203981</v>
      </c>
      <c r="H655" s="14">
        <v>203981</v>
      </c>
      <c r="I655" s="14"/>
      <c r="J655" s="14"/>
      <c r="K655" s="14"/>
      <c r="L655" s="14"/>
      <c r="M655" s="14"/>
      <c r="N655" s="13"/>
    </row>
    <row r="656" s="1" customFormat="1" ht="28" customHeight="1" spans="1:14">
      <c r="A656" s="13" t="s">
        <v>40</v>
      </c>
      <c r="B656" s="13" t="s">
        <v>675</v>
      </c>
      <c r="C656" s="14">
        <f t="shared" si="268"/>
        <v>52000</v>
      </c>
      <c r="D656" s="14">
        <f t="shared" si="259"/>
        <v>0</v>
      </c>
      <c r="E656" s="14"/>
      <c r="F656" s="14"/>
      <c r="G656" s="14">
        <f>SUM(H656:K656)</f>
        <v>52000</v>
      </c>
      <c r="H656" s="14"/>
      <c r="I656" s="14">
        <v>52000</v>
      </c>
      <c r="J656" s="14"/>
      <c r="K656" s="14"/>
      <c r="L656" s="14"/>
      <c r="M656" s="14"/>
      <c r="N656" s="13"/>
    </row>
    <row r="657" s="1" customFormat="1" ht="28" customHeight="1" spans="1:14">
      <c r="A657" s="13" t="s">
        <v>40</v>
      </c>
      <c r="B657" s="13" t="s">
        <v>615</v>
      </c>
      <c r="C657" s="14">
        <f t="shared" si="268"/>
        <v>5524563.99</v>
      </c>
      <c r="D657" s="14">
        <f t="shared" si="259"/>
        <v>5524563.99</v>
      </c>
      <c r="E657" s="15">
        <v>5524563.99</v>
      </c>
      <c r="F657" s="14"/>
      <c r="G657" s="14">
        <f>SUM(H657:K657)</f>
        <v>0</v>
      </c>
      <c r="H657" s="14"/>
      <c r="I657" s="14"/>
      <c r="J657" s="14"/>
      <c r="K657" s="14"/>
      <c r="L657" s="14"/>
      <c r="M657" s="14"/>
      <c r="N657" s="13"/>
    </row>
    <row r="658" s="1" customFormat="1" ht="28" customHeight="1" spans="1:14">
      <c r="A658" s="13" t="s">
        <v>40</v>
      </c>
      <c r="B658" s="13" t="s">
        <v>24</v>
      </c>
      <c r="C658" s="14">
        <f t="shared" si="268"/>
        <v>750000</v>
      </c>
      <c r="D658" s="14">
        <f t="shared" ref="D658:D663" si="277">SUM(E658:F658)</f>
        <v>750000</v>
      </c>
      <c r="E658" s="14"/>
      <c r="F658" s="14">
        <v>750000</v>
      </c>
      <c r="G658" s="14">
        <f>SUM(H658:K658)</f>
        <v>0</v>
      </c>
      <c r="H658" s="14"/>
      <c r="I658" s="14"/>
      <c r="J658" s="14"/>
      <c r="K658" s="14"/>
      <c r="L658" s="14"/>
      <c r="M658" s="14">
        <v>270000</v>
      </c>
      <c r="N658" s="13"/>
    </row>
    <row r="659" s="1" customFormat="1" ht="28" customHeight="1" spans="1:14">
      <c r="A659" s="12"/>
      <c r="B659" s="12" t="s">
        <v>568</v>
      </c>
      <c r="C659" s="10">
        <f t="shared" si="268"/>
        <v>6353552.36</v>
      </c>
      <c r="D659" s="10">
        <f t="shared" si="277"/>
        <v>6211857.36</v>
      </c>
      <c r="E659" s="10">
        <f t="shared" ref="E659:M659" si="278">SUM(E660:E663)</f>
        <v>5461857.36</v>
      </c>
      <c r="F659" s="10">
        <f t="shared" si="278"/>
        <v>750000</v>
      </c>
      <c r="G659" s="10">
        <f t="shared" si="278"/>
        <v>141695</v>
      </c>
      <c r="H659" s="10">
        <f t="shared" si="278"/>
        <v>93695</v>
      </c>
      <c r="I659" s="10">
        <f t="shared" si="278"/>
        <v>48000</v>
      </c>
      <c r="J659" s="10">
        <f t="shared" si="278"/>
        <v>0</v>
      </c>
      <c r="K659" s="10">
        <f t="shared" si="278"/>
        <v>0</v>
      </c>
      <c r="L659" s="10">
        <f t="shared" si="278"/>
        <v>0</v>
      </c>
      <c r="M659" s="10">
        <f t="shared" si="278"/>
        <v>200000</v>
      </c>
      <c r="N659" s="12"/>
    </row>
    <row r="660" s="1" customFormat="1" ht="28" customHeight="1" spans="1:14">
      <c r="A660" s="13" t="s">
        <v>40</v>
      </c>
      <c r="B660" s="13" t="s">
        <v>674</v>
      </c>
      <c r="C660" s="14">
        <f t="shared" si="268"/>
        <v>93695</v>
      </c>
      <c r="D660" s="14">
        <f t="shared" si="277"/>
        <v>0</v>
      </c>
      <c r="E660" s="14"/>
      <c r="F660" s="14"/>
      <c r="G660" s="14">
        <f>SUM(H660:K660)</f>
        <v>93695</v>
      </c>
      <c r="H660" s="14">
        <v>93695</v>
      </c>
      <c r="I660" s="14"/>
      <c r="J660" s="14"/>
      <c r="K660" s="14"/>
      <c r="L660" s="14"/>
      <c r="M660" s="14"/>
      <c r="N660" s="13"/>
    </row>
    <row r="661" s="1" customFormat="1" ht="28" customHeight="1" spans="1:14">
      <c r="A661" s="13" t="s">
        <v>40</v>
      </c>
      <c r="B661" s="13" t="s">
        <v>24</v>
      </c>
      <c r="C661" s="14">
        <f t="shared" si="268"/>
        <v>750000</v>
      </c>
      <c r="D661" s="14">
        <f t="shared" si="277"/>
        <v>750000</v>
      </c>
      <c r="E661" s="14"/>
      <c r="F661" s="14">
        <v>750000</v>
      </c>
      <c r="G661" s="14">
        <f>SUM(H661:K661)</f>
        <v>0</v>
      </c>
      <c r="H661" s="14"/>
      <c r="I661" s="14"/>
      <c r="J661" s="14"/>
      <c r="K661" s="14"/>
      <c r="L661" s="14"/>
      <c r="M661" s="14">
        <v>200000</v>
      </c>
      <c r="N661" s="13"/>
    </row>
    <row r="662" s="1" customFormat="1" ht="28" customHeight="1" spans="1:14">
      <c r="A662" s="13" t="s">
        <v>40</v>
      </c>
      <c r="B662" s="13" t="s">
        <v>615</v>
      </c>
      <c r="C662" s="14">
        <f t="shared" si="268"/>
        <v>5461857.36</v>
      </c>
      <c r="D662" s="14">
        <f t="shared" si="277"/>
        <v>5461857.36</v>
      </c>
      <c r="E662" s="15">
        <v>5461857.36</v>
      </c>
      <c r="F662" s="14"/>
      <c r="G662" s="14">
        <f>SUM(H662:K662)</f>
        <v>0</v>
      </c>
      <c r="H662" s="14"/>
      <c r="I662" s="14"/>
      <c r="J662" s="14"/>
      <c r="K662" s="14"/>
      <c r="L662" s="14"/>
      <c r="M662" s="14"/>
      <c r="N662" s="13"/>
    </row>
    <row r="663" s="1" customFormat="1" ht="28" customHeight="1" spans="1:14">
      <c r="A663" s="13" t="s">
        <v>40</v>
      </c>
      <c r="B663" s="13" t="s">
        <v>675</v>
      </c>
      <c r="C663" s="14">
        <f t="shared" si="268"/>
        <v>48000</v>
      </c>
      <c r="D663" s="14">
        <f t="shared" si="277"/>
        <v>0</v>
      </c>
      <c r="E663" s="14"/>
      <c r="F663" s="14"/>
      <c r="G663" s="14">
        <f>SUM(H663:K663)</f>
        <v>48000</v>
      </c>
      <c r="H663" s="14"/>
      <c r="I663" s="14">
        <v>48000</v>
      </c>
      <c r="J663" s="14"/>
      <c r="K663" s="14"/>
      <c r="L663" s="14"/>
      <c r="M663" s="14"/>
      <c r="N663" s="13"/>
    </row>
    <row r="664" s="1" customFormat="1" ht="28" customHeight="1" spans="1:14">
      <c r="A664" s="8"/>
      <c r="B664" s="12" t="s">
        <v>570</v>
      </c>
      <c r="C664" s="10">
        <f>SUM(C665:C695)</f>
        <v>451521765.12</v>
      </c>
      <c r="D664" s="10">
        <f t="shared" ref="C664:M664" si="279">SUM(D665:D695)</f>
        <v>52450000</v>
      </c>
      <c r="E664" s="10">
        <f t="shared" si="279"/>
        <v>52450000</v>
      </c>
      <c r="F664" s="10">
        <f t="shared" si="279"/>
        <v>0</v>
      </c>
      <c r="G664" s="10">
        <f t="shared" si="279"/>
        <v>399071765.12</v>
      </c>
      <c r="H664" s="10">
        <f t="shared" si="279"/>
        <v>0</v>
      </c>
      <c r="I664" s="10">
        <f t="shared" si="279"/>
        <v>0</v>
      </c>
      <c r="J664" s="10">
        <f t="shared" si="279"/>
        <v>1477856</v>
      </c>
      <c r="K664" s="10">
        <f t="shared" si="279"/>
        <v>397593909.12</v>
      </c>
      <c r="L664" s="10">
        <f t="shared" si="279"/>
        <v>0</v>
      </c>
      <c r="M664" s="10">
        <f t="shared" si="279"/>
        <v>0</v>
      </c>
      <c r="N664" s="8"/>
    </row>
    <row r="665" s="1" customFormat="1" ht="28" customHeight="1" spans="1:14">
      <c r="A665" s="13" t="s">
        <v>571</v>
      </c>
      <c r="B665" s="13" t="s">
        <v>572</v>
      </c>
      <c r="C665" s="14">
        <f t="shared" ref="C665:C678" si="280">SUM(D665,G665)</f>
        <v>16890000</v>
      </c>
      <c r="D665" s="14">
        <f t="shared" ref="D665:D678" si="281">SUM(E665:F665)</f>
        <v>0</v>
      </c>
      <c r="E665" s="14"/>
      <c r="F665" s="14"/>
      <c r="G665" s="14">
        <f t="shared" ref="G665:G678" si="282">SUM(H665:K665)</f>
        <v>16890000</v>
      </c>
      <c r="H665" s="14"/>
      <c r="I665" s="14"/>
      <c r="J665" s="16"/>
      <c r="K665" s="16">
        <v>16890000</v>
      </c>
      <c r="L665" s="14"/>
      <c r="M665" s="14"/>
      <c r="N665" s="13"/>
    </row>
    <row r="666" s="1" customFormat="1" ht="28" customHeight="1" spans="1:14">
      <c r="A666" s="13" t="s">
        <v>676</v>
      </c>
      <c r="B666" s="13" t="s">
        <v>574</v>
      </c>
      <c r="C666" s="14">
        <f t="shared" si="280"/>
        <v>840738</v>
      </c>
      <c r="D666" s="14">
        <f t="shared" si="281"/>
        <v>0</v>
      </c>
      <c r="E666" s="14"/>
      <c r="F666" s="14"/>
      <c r="G666" s="14">
        <f t="shared" si="282"/>
        <v>840738</v>
      </c>
      <c r="H666" s="14"/>
      <c r="I666" s="14"/>
      <c r="J666" s="16">
        <v>840738</v>
      </c>
      <c r="K666" s="14"/>
      <c r="L666" s="14"/>
      <c r="M666" s="14"/>
      <c r="N666" s="13"/>
    </row>
    <row r="667" s="1" customFormat="1" ht="28" customHeight="1" spans="1:14">
      <c r="A667" s="13" t="s">
        <v>676</v>
      </c>
      <c r="B667" s="13" t="s">
        <v>575</v>
      </c>
      <c r="C667" s="14">
        <f t="shared" si="280"/>
        <v>48291</v>
      </c>
      <c r="D667" s="14">
        <f t="shared" si="281"/>
        <v>0</v>
      </c>
      <c r="E667" s="14"/>
      <c r="F667" s="14"/>
      <c r="G667" s="14">
        <f t="shared" si="282"/>
        <v>48291</v>
      </c>
      <c r="H667" s="14"/>
      <c r="I667" s="14"/>
      <c r="J667" s="16">
        <v>48291</v>
      </c>
      <c r="K667" s="14"/>
      <c r="L667" s="14"/>
      <c r="M667" s="14"/>
      <c r="N667" s="13"/>
    </row>
    <row r="668" s="1" customFormat="1" ht="28" customHeight="1" spans="1:14">
      <c r="A668" s="13" t="s">
        <v>676</v>
      </c>
      <c r="B668" s="13" t="s">
        <v>576</v>
      </c>
      <c r="C668" s="14">
        <f t="shared" si="280"/>
        <v>308776</v>
      </c>
      <c r="D668" s="14">
        <f t="shared" si="281"/>
        <v>0</v>
      </c>
      <c r="E668" s="14"/>
      <c r="F668" s="14"/>
      <c r="G668" s="14">
        <f t="shared" si="282"/>
        <v>308776</v>
      </c>
      <c r="H668" s="14"/>
      <c r="I668" s="14"/>
      <c r="J668" s="16">
        <v>308776</v>
      </c>
      <c r="K668" s="14"/>
      <c r="L668" s="14"/>
      <c r="M668" s="14"/>
      <c r="N668" s="13"/>
    </row>
    <row r="669" s="1" customFormat="1" ht="28" customHeight="1" spans="1:14">
      <c r="A669" s="13" t="s">
        <v>676</v>
      </c>
      <c r="B669" s="13" t="s">
        <v>577</v>
      </c>
      <c r="C669" s="14">
        <f t="shared" si="280"/>
        <v>188938</v>
      </c>
      <c r="D669" s="14">
        <f t="shared" si="281"/>
        <v>0</v>
      </c>
      <c r="E669" s="14"/>
      <c r="F669" s="14"/>
      <c r="G669" s="14">
        <f t="shared" si="282"/>
        <v>188938</v>
      </c>
      <c r="H669" s="14"/>
      <c r="I669" s="14"/>
      <c r="J669" s="16">
        <v>188938</v>
      </c>
      <c r="K669" s="14"/>
      <c r="L669" s="14"/>
      <c r="M669" s="14"/>
      <c r="N669" s="13"/>
    </row>
    <row r="670" s="1" customFormat="1" ht="28" customHeight="1" spans="1:14">
      <c r="A670" s="13" t="s">
        <v>578</v>
      </c>
      <c r="B670" s="13" t="s">
        <v>579</v>
      </c>
      <c r="C670" s="14">
        <f t="shared" si="280"/>
        <v>184400000</v>
      </c>
      <c r="D670" s="14">
        <f t="shared" si="281"/>
        <v>0</v>
      </c>
      <c r="E670" s="14"/>
      <c r="F670" s="14"/>
      <c r="G670" s="14">
        <f t="shared" si="282"/>
        <v>184400000</v>
      </c>
      <c r="H670" s="14"/>
      <c r="I670" s="14"/>
      <c r="J670" s="14"/>
      <c r="K670" s="14">
        <v>184400000</v>
      </c>
      <c r="L670" s="14"/>
      <c r="M670" s="14"/>
      <c r="N670" s="13"/>
    </row>
    <row r="671" s="1" customFormat="1" ht="28" customHeight="1" spans="1:14">
      <c r="A671" s="13" t="s">
        <v>580</v>
      </c>
      <c r="B671" s="13" t="s">
        <v>581</v>
      </c>
      <c r="C671" s="14">
        <f t="shared" si="280"/>
        <v>10170000</v>
      </c>
      <c r="D671" s="14">
        <f t="shared" si="281"/>
        <v>0</v>
      </c>
      <c r="E671" s="14"/>
      <c r="F671" s="14"/>
      <c r="G671" s="14">
        <f t="shared" si="282"/>
        <v>10170000</v>
      </c>
      <c r="H671" s="14"/>
      <c r="I671" s="14"/>
      <c r="J671" s="14"/>
      <c r="K671" s="14">
        <v>10170000</v>
      </c>
      <c r="L671" s="14"/>
      <c r="M671" s="14"/>
      <c r="N671" s="13"/>
    </row>
    <row r="672" s="1" customFormat="1" ht="28" customHeight="1" spans="1:14">
      <c r="A672" s="13" t="s">
        <v>582</v>
      </c>
      <c r="B672" s="13" t="s">
        <v>583</v>
      </c>
      <c r="C672" s="14">
        <f t="shared" si="280"/>
        <v>7600000</v>
      </c>
      <c r="D672" s="14">
        <f t="shared" si="281"/>
        <v>0</v>
      </c>
      <c r="E672" s="14"/>
      <c r="F672" s="14"/>
      <c r="G672" s="14">
        <f t="shared" si="282"/>
        <v>7600000</v>
      </c>
      <c r="H672" s="14"/>
      <c r="I672" s="14"/>
      <c r="J672" s="16"/>
      <c r="K672" s="16">
        <v>7600000</v>
      </c>
      <c r="L672" s="14"/>
      <c r="M672" s="14"/>
      <c r="N672" s="13"/>
    </row>
    <row r="673" s="1" customFormat="1" ht="28" customHeight="1" spans="1:14">
      <c r="A673" s="13" t="s">
        <v>573</v>
      </c>
      <c r="B673" s="13" t="s">
        <v>584</v>
      </c>
      <c r="C673" s="14">
        <f t="shared" si="280"/>
        <v>91113</v>
      </c>
      <c r="D673" s="14">
        <f t="shared" si="281"/>
        <v>0</v>
      </c>
      <c r="E673" s="14"/>
      <c r="F673" s="14"/>
      <c r="G673" s="14">
        <f t="shared" si="282"/>
        <v>91113</v>
      </c>
      <c r="H673" s="14"/>
      <c r="I673" s="14"/>
      <c r="J673" s="16">
        <v>91113</v>
      </c>
      <c r="K673" s="14"/>
      <c r="L673" s="14"/>
      <c r="M673" s="14"/>
      <c r="N673" s="13"/>
    </row>
    <row r="674" s="1" customFormat="1" ht="28" customHeight="1" spans="1:14">
      <c r="A674" s="13" t="s">
        <v>578</v>
      </c>
      <c r="B674" s="13" t="s">
        <v>585</v>
      </c>
      <c r="C674" s="14">
        <f t="shared" si="280"/>
        <v>360000</v>
      </c>
      <c r="D674" s="14">
        <f t="shared" si="281"/>
        <v>0</v>
      </c>
      <c r="E674" s="14"/>
      <c r="F674" s="14"/>
      <c r="G674" s="14">
        <f t="shared" si="282"/>
        <v>360000</v>
      </c>
      <c r="H674" s="14"/>
      <c r="I674" s="14"/>
      <c r="J674" s="16"/>
      <c r="K674" s="16">
        <v>360000</v>
      </c>
      <c r="L674" s="14"/>
      <c r="M674" s="14"/>
      <c r="N674" s="13"/>
    </row>
    <row r="675" s="1" customFormat="1" ht="28" customHeight="1" spans="1:14">
      <c r="A675" s="13" t="s">
        <v>264</v>
      </c>
      <c r="B675" s="13" t="s">
        <v>586</v>
      </c>
      <c r="C675" s="14">
        <f t="shared" si="280"/>
        <v>3000000</v>
      </c>
      <c r="D675" s="14">
        <f t="shared" si="281"/>
        <v>0</v>
      </c>
      <c r="E675" s="14"/>
      <c r="F675" s="14"/>
      <c r="G675" s="14">
        <f t="shared" si="282"/>
        <v>3000000</v>
      </c>
      <c r="H675" s="14"/>
      <c r="I675" s="14"/>
      <c r="J675" s="16"/>
      <c r="K675" s="16">
        <v>3000000</v>
      </c>
      <c r="L675" s="14"/>
      <c r="M675" s="14"/>
      <c r="N675" s="13"/>
    </row>
    <row r="676" s="1" customFormat="1" ht="28" customHeight="1" spans="1:14">
      <c r="A676" s="13" t="s">
        <v>578</v>
      </c>
      <c r="B676" s="13" t="s">
        <v>587</v>
      </c>
      <c r="C676" s="14">
        <f t="shared" si="280"/>
        <v>7000000</v>
      </c>
      <c r="D676" s="14">
        <f t="shared" si="281"/>
        <v>0</v>
      </c>
      <c r="E676" s="14"/>
      <c r="F676" s="14"/>
      <c r="G676" s="14">
        <f t="shared" si="282"/>
        <v>7000000</v>
      </c>
      <c r="H676" s="14"/>
      <c r="I676" s="14"/>
      <c r="J676" s="16"/>
      <c r="K676" s="16">
        <v>7000000</v>
      </c>
      <c r="L676" s="14"/>
      <c r="M676" s="14"/>
      <c r="N676" s="13"/>
    </row>
    <row r="677" s="1" customFormat="1" ht="28" customHeight="1" spans="1:14">
      <c r="A677" s="13" t="s">
        <v>578</v>
      </c>
      <c r="B677" s="13" t="s">
        <v>588</v>
      </c>
      <c r="C677" s="14">
        <f t="shared" si="280"/>
        <v>3000000</v>
      </c>
      <c r="D677" s="14">
        <f t="shared" si="281"/>
        <v>0</v>
      </c>
      <c r="E677" s="14"/>
      <c r="F677" s="14"/>
      <c r="G677" s="14">
        <f t="shared" si="282"/>
        <v>3000000</v>
      </c>
      <c r="H677" s="14"/>
      <c r="I677" s="14"/>
      <c r="J677" s="16"/>
      <c r="K677" s="16">
        <v>3000000</v>
      </c>
      <c r="L677" s="14"/>
      <c r="M677" s="14"/>
      <c r="N677" s="13"/>
    </row>
    <row r="678" s="1" customFormat="1" ht="28" customHeight="1" spans="1:14">
      <c r="A678" s="13" t="s">
        <v>578</v>
      </c>
      <c r="B678" s="13" t="s">
        <v>590</v>
      </c>
      <c r="C678" s="14">
        <f t="shared" si="280"/>
        <v>5500000</v>
      </c>
      <c r="D678" s="14">
        <f t="shared" si="281"/>
        <v>0</v>
      </c>
      <c r="E678" s="14"/>
      <c r="F678" s="14"/>
      <c r="G678" s="14">
        <f t="shared" si="282"/>
        <v>5500000</v>
      </c>
      <c r="H678" s="14"/>
      <c r="I678" s="14"/>
      <c r="J678" s="14"/>
      <c r="K678" s="14">
        <v>5500000</v>
      </c>
      <c r="L678" s="14"/>
      <c r="M678" s="14"/>
      <c r="N678" s="13"/>
    </row>
    <row r="679" s="1" customFormat="1" ht="28" customHeight="1" spans="1:14">
      <c r="A679" s="13" t="s">
        <v>677</v>
      </c>
      <c r="B679" s="13" t="s">
        <v>594</v>
      </c>
      <c r="C679" s="14">
        <f t="shared" ref="C679:C698" si="283">SUM(D679,G679)</f>
        <v>19851195</v>
      </c>
      <c r="D679" s="14">
        <f t="shared" ref="D679:D695" si="284">SUM(E679:F679)</f>
        <v>0</v>
      </c>
      <c r="E679" s="14"/>
      <c r="F679" s="14"/>
      <c r="G679" s="14">
        <f t="shared" ref="G679:G698" si="285">SUM(H679:K679)</f>
        <v>19851195</v>
      </c>
      <c r="H679" s="14"/>
      <c r="I679" s="14"/>
      <c r="J679" s="16"/>
      <c r="K679" s="16">
        <v>19851195</v>
      </c>
      <c r="L679" s="14"/>
      <c r="M679" s="14"/>
      <c r="N679" s="13"/>
    </row>
    <row r="680" s="1" customFormat="1" ht="28" customHeight="1" spans="1:14">
      <c r="A680" s="13" t="s">
        <v>678</v>
      </c>
      <c r="B680" s="13" t="s">
        <v>596</v>
      </c>
      <c r="C680" s="14">
        <f t="shared" si="283"/>
        <v>3000000</v>
      </c>
      <c r="D680" s="14">
        <f t="shared" si="284"/>
        <v>0</v>
      </c>
      <c r="E680" s="14"/>
      <c r="F680" s="14"/>
      <c r="G680" s="14">
        <f t="shared" si="285"/>
        <v>3000000</v>
      </c>
      <c r="H680" s="14"/>
      <c r="I680" s="14"/>
      <c r="J680" s="16"/>
      <c r="K680" s="16">
        <v>3000000</v>
      </c>
      <c r="L680" s="14"/>
      <c r="M680" s="14"/>
      <c r="N680" s="13"/>
    </row>
    <row r="681" s="1" customFormat="1" ht="28" customHeight="1" spans="1:14">
      <c r="A681" s="13" t="s">
        <v>578</v>
      </c>
      <c r="B681" s="17" t="s">
        <v>597</v>
      </c>
      <c r="C681" s="14">
        <f t="shared" si="283"/>
        <v>15222338.12</v>
      </c>
      <c r="D681" s="14">
        <f t="shared" si="284"/>
        <v>0</v>
      </c>
      <c r="E681" s="14"/>
      <c r="F681" s="14"/>
      <c r="G681" s="14">
        <f t="shared" si="285"/>
        <v>15222338.12</v>
      </c>
      <c r="H681" s="14"/>
      <c r="I681" s="14"/>
      <c r="J681" s="16"/>
      <c r="K681" s="14">
        <v>15222338.12</v>
      </c>
      <c r="L681" s="14"/>
      <c r="M681" s="14"/>
      <c r="N681" s="13"/>
    </row>
    <row r="682" s="1" customFormat="1" ht="28" customHeight="1" spans="1:14">
      <c r="A682" s="13" t="s">
        <v>679</v>
      </c>
      <c r="B682" s="17" t="s">
        <v>598</v>
      </c>
      <c r="C682" s="14">
        <f t="shared" si="283"/>
        <v>21620000</v>
      </c>
      <c r="D682" s="14">
        <f t="shared" si="284"/>
        <v>0</v>
      </c>
      <c r="E682" s="14"/>
      <c r="F682" s="14"/>
      <c r="G682" s="14">
        <f t="shared" si="285"/>
        <v>21620000</v>
      </c>
      <c r="H682" s="14"/>
      <c r="I682" s="14"/>
      <c r="J682" s="16"/>
      <c r="K682" s="14">
        <v>21620000</v>
      </c>
      <c r="L682" s="14"/>
      <c r="M682" s="14"/>
      <c r="N682" s="13"/>
    </row>
    <row r="683" s="1" customFormat="1" ht="28" customHeight="1" spans="1:14">
      <c r="A683" s="13" t="s">
        <v>680</v>
      </c>
      <c r="B683" s="17" t="s">
        <v>599</v>
      </c>
      <c r="C683" s="14">
        <f t="shared" si="283"/>
        <v>1160000</v>
      </c>
      <c r="D683" s="14">
        <f t="shared" si="284"/>
        <v>0</v>
      </c>
      <c r="E683" s="14"/>
      <c r="F683" s="14"/>
      <c r="G683" s="14">
        <f t="shared" si="285"/>
        <v>1160000</v>
      </c>
      <c r="H683" s="14"/>
      <c r="I683" s="14"/>
      <c r="J683" s="16"/>
      <c r="K683" s="16">
        <v>1160000</v>
      </c>
      <c r="L683" s="14"/>
      <c r="M683" s="14"/>
      <c r="N683" s="13"/>
    </row>
    <row r="684" s="1" customFormat="1" ht="28" customHeight="1" spans="1:14">
      <c r="A684" s="13" t="s">
        <v>678</v>
      </c>
      <c r="B684" s="17" t="s">
        <v>600</v>
      </c>
      <c r="C684" s="14">
        <f t="shared" si="283"/>
        <v>60851630</v>
      </c>
      <c r="D684" s="14">
        <f t="shared" si="284"/>
        <v>0</v>
      </c>
      <c r="E684" s="14"/>
      <c r="F684" s="14"/>
      <c r="G684" s="14">
        <f t="shared" si="285"/>
        <v>60851630</v>
      </c>
      <c r="H684" s="14"/>
      <c r="I684" s="14"/>
      <c r="J684" s="16"/>
      <c r="K684" s="16">
        <v>60851630</v>
      </c>
      <c r="L684" s="14"/>
      <c r="M684" s="14"/>
      <c r="N684" s="13"/>
    </row>
    <row r="685" s="1" customFormat="1" ht="28" customHeight="1" spans="1:14">
      <c r="A685" s="13" t="s">
        <v>681</v>
      </c>
      <c r="B685" s="18" t="s">
        <v>601</v>
      </c>
      <c r="C685" s="14">
        <f t="shared" si="283"/>
        <v>1800000</v>
      </c>
      <c r="D685" s="14">
        <f t="shared" si="284"/>
        <v>0</v>
      </c>
      <c r="E685" s="14"/>
      <c r="F685" s="14"/>
      <c r="G685" s="14">
        <f t="shared" si="285"/>
        <v>1800000</v>
      </c>
      <c r="H685" s="14"/>
      <c r="I685" s="14"/>
      <c r="J685" s="16"/>
      <c r="K685" s="16">
        <v>1800000</v>
      </c>
      <c r="L685" s="14"/>
      <c r="M685" s="14"/>
      <c r="N685" s="13"/>
    </row>
    <row r="686" s="1" customFormat="1" ht="28" customHeight="1" spans="1:14">
      <c r="A686" s="13" t="s">
        <v>682</v>
      </c>
      <c r="B686" s="17" t="s">
        <v>602</v>
      </c>
      <c r="C686" s="14">
        <f t="shared" si="283"/>
        <v>1487605</v>
      </c>
      <c r="D686" s="14">
        <f t="shared" si="284"/>
        <v>0</v>
      </c>
      <c r="E686" s="14"/>
      <c r="F686" s="14"/>
      <c r="G686" s="14">
        <f t="shared" si="285"/>
        <v>1487605</v>
      </c>
      <c r="H686" s="14"/>
      <c r="I686" s="14"/>
      <c r="J686" s="16"/>
      <c r="K686" s="16">
        <v>1487605</v>
      </c>
      <c r="L686" s="14"/>
      <c r="M686" s="14"/>
      <c r="N686" s="13"/>
    </row>
    <row r="687" s="1" customFormat="1" ht="28" customHeight="1" spans="1:14">
      <c r="A687" s="13" t="s">
        <v>204</v>
      </c>
      <c r="B687" s="17" t="s">
        <v>603</v>
      </c>
      <c r="C687" s="14">
        <f t="shared" si="283"/>
        <v>3700000</v>
      </c>
      <c r="D687" s="14">
        <f t="shared" si="284"/>
        <v>0</v>
      </c>
      <c r="E687" s="14"/>
      <c r="F687" s="14"/>
      <c r="G687" s="14">
        <f t="shared" si="285"/>
        <v>3700000</v>
      </c>
      <c r="H687" s="14"/>
      <c r="I687" s="14"/>
      <c r="J687" s="16"/>
      <c r="K687" s="16">
        <v>3700000</v>
      </c>
      <c r="L687" s="14"/>
      <c r="M687" s="14"/>
      <c r="N687" s="13"/>
    </row>
    <row r="688" s="1" customFormat="1" ht="28" customHeight="1" spans="1:14">
      <c r="A688" s="13" t="s">
        <v>683</v>
      </c>
      <c r="B688" s="17" t="s">
        <v>604</v>
      </c>
      <c r="C688" s="14">
        <f t="shared" si="283"/>
        <v>636620</v>
      </c>
      <c r="D688" s="14">
        <f t="shared" si="284"/>
        <v>0</v>
      </c>
      <c r="E688" s="14"/>
      <c r="F688" s="14"/>
      <c r="G688" s="14">
        <f t="shared" si="285"/>
        <v>636620</v>
      </c>
      <c r="H688" s="14"/>
      <c r="I688" s="14"/>
      <c r="J688" s="16"/>
      <c r="K688" s="16">
        <v>636620</v>
      </c>
      <c r="L688" s="14"/>
      <c r="M688" s="14"/>
      <c r="N688" s="13"/>
    </row>
    <row r="689" s="1" customFormat="1" ht="28" customHeight="1" spans="1:14">
      <c r="A689" s="13" t="s">
        <v>438</v>
      </c>
      <c r="B689" s="17" t="s">
        <v>605</v>
      </c>
      <c r="C689" s="14">
        <f t="shared" si="283"/>
        <v>2203000</v>
      </c>
      <c r="D689" s="14">
        <f t="shared" si="284"/>
        <v>0</v>
      </c>
      <c r="E689" s="14"/>
      <c r="F689" s="14"/>
      <c r="G689" s="14">
        <f t="shared" si="285"/>
        <v>2203000</v>
      </c>
      <c r="H689" s="14"/>
      <c r="I689" s="14"/>
      <c r="J689" s="16"/>
      <c r="K689" s="16">
        <v>2203000</v>
      </c>
      <c r="L689" s="14"/>
      <c r="M689" s="14"/>
      <c r="N689" s="13"/>
    </row>
    <row r="690" s="1" customFormat="1" ht="28" customHeight="1" spans="1:14">
      <c r="A690" s="13" t="s">
        <v>349</v>
      </c>
      <c r="B690" s="17" t="s">
        <v>606</v>
      </c>
      <c r="C690" s="14">
        <f t="shared" si="283"/>
        <v>1100000</v>
      </c>
      <c r="D690" s="14">
        <f t="shared" si="284"/>
        <v>0</v>
      </c>
      <c r="E690" s="14"/>
      <c r="F690" s="14"/>
      <c r="G690" s="14">
        <f t="shared" si="285"/>
        <v>1100000</v>
      </c>
      <c r="H690" s="14"/>
      <c r="I690" s="14"/>
      <c r="J690" s="16"/>
      <c r="K690" s="16">
        <v>1100000</v>
      </c>
      <c r="L690" s="14"/>
      <c r="M690" s="14"/>
      <c r="N690" s="13"/>
    </row>
    <row r="691" s="1" customFormat="1" ht="28" customHeight="1" spans="1:14">
      <c r="A691" s="13" t="s">
        <v>684</v>
      </c>
      <c r="B691" s="17" t="s">
        <v>607</v>
      </c>
      <c r="C691" s="14">
        <f t="shared" si="283"/>
        <v>26087761</v>
      </c>
      <c r="D691" s="14">
        <f t="shared" si="284"/>
        <v>0</v>
      </c>
      <c r="E691" s="14"/>
      <c r="F691" s="14"/>
      <c r="G691" s="14">
        <f t="shared" si="285"/>
        <v>26087761</v>
      </c>
      <c r="H691" s="14"/>
      <c r="I691" s="14"/>
      <c r="J691" s="16"/>
      <c r="K691" s="16">
        <v>26087761</v>
      </c>
      <c r="L691" s="14"/>
      <c r="M691" s="14"/>
      <c r="N691" s="13"/>
    </row>
    <row r="692" s="1" customFormat="1" ht="28" customHeight="1" spans="1:14">
      <c r="A692" s="13" t="s">
        <v>684</v>
      </c>
      <c r="B692" s="17" t="s">
        <v>608</v>
      </c>
      <c r="C692" s="14">
        <f t="shared" si="283"/>
        <v>910560</v>
      </c>
      <c r="D692" s="14">
        <f t="shared" si="284"/>
        <v>0</v>
      </c>
      <c r="E692" s="14"/>
      <c r="F692" s="14"/>
      <c r="G692" s="14">
        <f t="shared" si="285"/>
        <v>910560</v>
      </c>
      <c r="H692" s="14"/>
      <c r="I692" s="14"/>
      <c r="J692" s="16"/>
      <c r="K692" s="16">
        <v>910560</v>
      </c>
      <c r="L692" s="14"/>
      <c r="M692" s="14"/>
      <c r="N692" s="13"/>
    </row>
    <row r="693" s="1" customFormat="1" ht="28" customHeight="1" spans="1:14">
      <c r="A693" s="13" t="s">
        <v>685</v>
      </c>
      <c r="B693" s="13" t="s">
        <v>609</v>
      </c>
      <c r="C693" s="14">
        <f t="shared" si="283"/>
        <v>43200</v>
      </c>
      <c r="D693" s="14">
        <f t="shared" si="284"/>
        <v>0</v>
      </c>
      <c r="E693" s="14"/>
      <c r="F693" s="14"/>
      <c r="G693" s="14">
        <f t="shared" si="285"/>
        <v>43200</v>
      </c>
      <c r="H693" s="14"/>
      <c r="I693" s="14"/>
      <c r="J693" s="16"/>
      <c r="K693" s="16">
        <v>43200</v>
      </c>
      <c r="L693" s="14"/>
      <c r="M693" s="14"/>
      <c r="N693" s="13"/>
    </row>
    <row r="694" s="1" customFormat="1" ht="28" customHeight="1" spans="1:14">
      <c r="A694" s="13" t="s">
        <v>686</v>
      </c>
      <c r="B694" s="13" t="s">
        <v>610</v>
      </c>
      <c r="C694" s="14">
        <f t="shared" si="283"/>
        <v>6070000</v>
      </c>
      <c r="D694" s="14">
        <f t="shared" si="284"/>
        <v>6070000</v>
      </c>
      <c r="E694" s="14">
        <v>6070000</v>
      </c>
      <c r="F694" s="14"/>
      <c r="G694" s="14">
        <f t="shared" si="285"/>
        <v>0</v>
      </c>
      <c r="H694" s="14"/>
      <c r="I694" s="14"/>
      <c r="J694" s="16"/>
      <c r="K694" s="16"/>
      <c r="L694" s="14"/>
      <c r="M694" s="14"/>
      <c r="N694" s="13"/>
    </row>
    <row r="695" s="1" customFormat="1" ht="28" customHeight="1" spans="1:14">
      <c r="A695" s="13" t="s">
        <v>578</v>
      </c>
      <c r="B695" s="13" t="s">
        <v>611</v>
      </c>
      <c r="C695" s="14">
        <f t="shared" si="283"/>
        <v>46380000</v>
      </c>
      <c r="D695" s="14">
        <f t="shared" si="284"/>
        <v>46380000</v>
      </c>
      <c r="E695" s="14">
        <v>46380000</v>
      </c>
      <c r="F695" s="14"/>
      <c r="G695" s="14">
        <f t="shared" si="285"/>
        <v>0</v>
      </c>
      <c r="H695" s="14"/>
      <c r="I695" s="14"/>
      <c r="J695" s="14"/>
      <c r="K695" s="14"/>
      <c r="L695" s="14"/>
      <c r="M695" s="14"/>
      <c r="N695" s="13"/>
    </row>
    <row r="696" s="1" customFormat="1" ht="28" customHeight="1" spans="1:14">
      <c r="A696" s="12"/>
      <c r="B696" s="12" t="s">
        <v>612</v>
      </c>
      <c r="C696" s="10">
        <f t="shared" si="283"/>
        <v>545590000</v>
      </c>
      <c r="D696" s="10"/>
      <c r="E696" s="10"/>
      <c r="F696" s="10"/>
      <c r="G696" s="10">
        <f t="shared" si="285"/>
        <v>545590000</v>
      </c>
      <c r="H696" s="10"/>
      <c r="I696" s="10"/>
      <c r="J696" s="10"/>
      <c r="K696" s="39">
        <v>545590000</v>
      </c>
      <c r="L696" s="10"/>
      <c r="M696" s="10">
        <v>186950000</v>
      </c>
      <c r="N696" s="12"/>
    </row>
    <row r="697" s="1" customFormat="1" ht="28" customHeight="1" spans="1:14">
      <c r="A697" s="12"/>
      <c r="B697" s="12" t="s">
        <v>687</v>
      </c>
      <c r="C697" s="10">
        <f t="shared" si="283"/>
        <v>33000000</v>
      </c>
      <c r="D697" s="10"/>
      <c r="E697" s="10"/>
      <c r="F697" s="10"/>
      <c r="G697" s="10">
        <f t="shared" si="285"/>
        <v>33000000</v>
      </c>
      <c r="H697" s="10"/>
      <c r="I697" s="10"/>
      <c r="J697" s="10"/>
      <c r="K697" s="39">
        <v>33000000</v>
      </c>
      <c r="L697" s="10"/>
      <c r="M697" s="10">
        <v>33000000</v>
      </c>
      <c r="N697" s="12"/>
    </row>
    <row r="698" s="1" customFormat="1" ht="28" customHeight="1" spans="1:14">
      <c r="A698" s="12"/>
      <c r="B698" s="12" t="s">
        <v>688</v>
      </c>
      <c r="C698" s="10">
        <f t="shared" si="283"/>
        <v>248070000</v>
      </c>
      <c r="D698" s="10"/>
      <c r="E698" s="10"/>
      <c r="F698" s="10"/>
      <c r="G698" s="10">
        <f t="shared" si="285"/>
        <v>248070000</v>
      </c>
      <c r="H698" s="10"/>
      <c r="I698" s="10"/>
      <c r="J698" s="10"/>
      <c r="K698" s="39">
        <v>248070000</v>
      </c>
      <c r="L698" s="10"/>
      <c r="M698" s="10"/>
      <c r="N698" s="12"/>
    </row>
  </sheetData>
  <mergeCells count="9">
    <mergeCell ref="A1:N1"/>
    <mergeCell ref="L3:M3"/>
    <mergeCell ref="A3:A4"/>
    <mergeCell ref="B3:B4"/>
    <mergeCell ref="C3:C4"/>
    <mergeCell ref="E3:E4"/>
    <mergeCell ref="F3:F4"/>
    <mergeCell ref="G3:G4"/>
    <mergeCell ref="N3:N4"/>
  </mergeCells>
  <printOptions horizontalCentered="1"/>
  <pageMargins left="0.751388888888889" right="0.751388888888889" top="1" bottom="1" header="0.511805555555556" footer="0.511805555555556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0203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2023-02-04T06:44:00Z</dcterms:created>
  <dcterms:modified xsi:type="dcterms:W3CDTF">2023-03-13T06:58:14Z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A7A62A19ED864558BDE0210D97C80BC7</vt:lpwstr>
  </property>
</Properties>
</file>